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osaic\doc\"/>
    </mc:Choice>
  </mc:AlternateContent>
  <bookViews>
    <workbookView xWindow="0" yWindow="0" windowWidth="24000" windowHeight="9300" tabRatio="500" activeTab="8"/>
  </bookViews>
  <sheets>
    <sheet name="Instructivo" sheetId="1" r:id="rId1"/>
    <sheet name="Definiciones" sheetId="2" r:id="rId2"/>
    <sheet name="Ambiente de Control" sheetId="3" r:id="rId3"/>
    <sheet name="Evaluación de riesgos" sheetId="4" r:id="rId4"/>
    <sheet name="Actividades de control" sheetId="5" r:id="rId5"/>
    <sheet name="Info y Comunicación" sheetId="6" r:id="rId6"/>
    <sheet name="Actividades de Monitoreo" sheetId="7" r:id="rId7"/>
    <sheet name="Analisisresultadosconsolidados" sheetId="8" r:id="rId8"/>
    <sheet name="Conclusiones" sheetId="9" r:id="rId9"/>
    <sheet name="Hoja1" sheetId="10"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0">#REF!</definedName>
    <definedName name="\BD">#REF!</definedName>
    <definedName name="\BJ">#REF!</definedName>
    <definedName name="\BP">#REF!</definedName>
    <definedName name="\c">[3]bdatos!#REF!</definedName>
    <definedName name="\CA">#REF!</definedName>
    <definedName name="\i">#REF!</definedName>
    <definedName name="\m">#REF!</definedName>
    <definedName name="__123Graph_AC86W2CE">[15]WIZ!$G$19:$G$30</definedName>
    <definedName name="__123Graph_AC86W2ROLL">[15]WIZ!$F$19:$F$30</definedName>
    <definedName name="__123Graph_AC86W3CE">[15]WIZ!$J$19:$J$30</definedName>
    <definedName name="__123Graph_AC86W3ROLL">[15]WIZ!$I$19:$I$30</definedName>
    <definedName name="__123Graph_B">[15]WIZ!$G$32:$G$43</definedName>
    <definedName name="__123Graph_BC86W2CE">[15]WIZ!$G$32:$G$43</definedName>
    <definedName name="__123Graph_BC86W2ROLL">[15]WIZ!$F$32:$F$43</definedName>
    <definedName name="__123Graph_BC86W3CE">[15]WIZ!$J$32:$J$43</definedName>
    <definedName name="__123Graph_BC86W3ROLL">[15]WIZ!$I$32:$I$43</definedName>
    <definedName name="__123Graph_LBL_A">[15]WIZ!$G$19:$G$30</definedName>
    <definedName name="__123Graph_LBL_AC86W2CE">[15]WIZ!$G$19:$G$30</definedName>
    <definedName name="__123Graph_LBL_AC86W2ROLL">[15]WIZ!$F$19:$F$30</definedName>
    <definedName name="__123Graph_LBL_AC86W3CE">[15]WIZ!$J$19:$J$30</definedName>
    <definedName name="__123Graph_LBL_AC86W3ROLL">[15]WIZ!$I$19:$I$30</definedName>
    <definedName name="__123Graph_LBL_B">[15]WIZ!$G$32:$G$43</definedName>
    <definedName name="__123Graph_LBL_BC86W2CE">[15]WIZ!$G$32:$G$43</definedName>
    <definedName name="__123Graph_LBL_BC86W2ROLL">[15]WIZ!$F$32:$F$43</definedName>
    <definedName name="__123Graph_LBL_BC86W3CE">[15]WIZ!$J$32:$J$43</definedName>
    <definedName name="__123Graph_LBL_BC86W3ROLL">[15]WIZ!$I$32:$I$43</definedName>
    <definedName name="__123Graph_X">[15]WIZ!$B$19:$B$30</definedName>
    <definedName name="__123Graph_XC86W2CE">[15]WIZ!$B$19:$B$30</definedName>
    <definedName name="__123Graph_XC86W2ROLL">[15]WIZ!$B$19:$B$30</definedName>
    <definedName name="__123Graph_XC86W3CE">[15]WIZ!$B$19:$B$30</definedName>
    <definedName name="__123Graph_XC86W3ROLL">[15]WIZ!$B$19:$B$30</definedName>
    <definedName name="_1__123Graph_AC86W_2">[15]WIZ!$F$19:$F$30</definedName>
    <definedName name="_10__123Graph_LBL_BC86W_2">[15]WIZ!$F$32:$F$43</definedName>
    <definedName name="_11__123Graph_LBL_BC86W30">[15]WIZ!$AE$32:$AE$43</definedName>
    <definedName name="_12__123Graph_LBL_BC86W90">[15]WIZ!$AF$32:$AF$43</definedName>
    <definedName name="_13__123Graph_XC86W30">[15]WIZ!$B$19:$B$30</definedName>
    <definedName name="_14__123Graph_XC86W90">[15]WIZ!$B$19:$B$30</definedName>
    <definedName name="_2__123Graph_AC86W30">[15]WIZ!$AE$19:$AE$30</definedName>
    <definedName name="_296">'[16]384-acciones corporacion'!#REF!</definedName>
    <definedName name="_3__123Graph_AC86W90">[15]WIZ!$AF$19:$AF$30</definedName>
    <definedName name="_304">'[16]384-acciones corporacion'!#REF!</definedName>
    <definedName name="_312">'[16]384-acciones corporacion'!#REF!</definedName>
    <definedName name="_320">'[16]384-acciones corporacion'!#REF!</definedName>
    <definedName name="_336">'[16]384-acciones corporacion'!#REF!</definedName>
    <definedName name="_344">'[16]384-acciones corporacion'!#REF!</definedName>
    <definedName name="_352">'[16]384-acciones corporacion'!#REF!</definedName>
    <definedName name="_4__123Graph_BC86W_2">[15]WIZ!$F$32:$F$43</definedName>
    <definedName name="_5__123Graph_BC86W30">[15]WIZ!$AE$32:$AE$43</definedName>
    <definedName name="_522">'[16]384-acciones corporacion'!#REF!</definedName>
    <definedName name="_530">'[16]384-acciones corporacion'!#REF!</definedName>
    <definedName name="_546">'[16]384-acciones corporacion'!#REF!</definedName>
    <definedName name="_554">'[16]384-acciones corporacion'!#REF!</definedName>
    <definedName name="_562">'[16]384-acciones corporacion'!#REF!</definedName>
    <definedName name="_6__123Graph_BC86W90">[15]WIZ!$AF$32:$AF$43</definedName>
    <definedName name="_7__123Graph_LBL_AC86W_2">[15]WIZ!$F$19:$F$30</definedName>
    <definedName name="_8__123Graph_LBL_AC86W30">[15]WIZ!$AE$19:$AE$30</definedName>
    <definedName name="_9__123Graph_LBL_AC86W90">[15]WIZ!$AF$19:$AF$30</definedName>
    <definedName name="_AtRisk_SimSetting_AutomaticallyGenerateReports">0</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1</definedName>
    <definedName name="_AtRisk_SimSetting_ConvergencePerformPercentileTest">0</definedName>
    <definedName name="_AtRisk_SimSetting_ConvergencePerformStdDeviationTest">0</definedName>
    <definedName name="_AtRisk_SimSetting_ConvergenceTestAllOutputs">1</definedName>
    <definedName name="_AtRisk_SimSetting_ConvergenceTestingPeriod">100</definedName>
    <definedName name="_AtRisk_SimSetting_ConvergenceTolerance">0.03</definedName>
    <definedName name="_AtRisk_SimSetting_LiveUpdate">1</definedName>
    <definedName name="_AtRisk_SimSetting_LiveUpdatePeriod">-1</definedName>
    <definedName name="_AtRisk_SimSetting_RandomNumberGenerator">0</definedName>
    <definedName name="_AtRisk_SimSetting_ReportsList">0</definedName>
    <definedName name="_AtRisk_SimSetting_SimNameCount">0</definedName>
    <definedName name="_AtRisk_SimSetting_SmartSensitivityAnalysisEnabled">1</definedName>
    <definedName name="_AtRisk_SimSetting_StdRecalcBehavior">0</definedName>
    <definedName name="_AtRisk_SimSetting_StdRecalcWithoutRiskStatic">0</definedName>
    <definedName name="_AtRisk_SimSetting_StdRecalcWithoutRiskStaticPercentile">0.5</definedName>
    <definedName name="_xlnm._FilterDatabase" localSheetId="4" hidden="1">'Actividades de control'!$C$1:$C$122</definedName>
    <definedName name="_xlnm._FilterDatabase" localSheetId="3">'Evaluación de riesgos'!$C$5:$C$160</definedName>
    <definedName name="_xlnm._FilterDatabase" localSheetId="5" hidden="1">'Info y Comunicación'!$C$1:$C$138</definedName>
    <definedName name="_xlnm._FilterDatabase">#REF!</definedName>
    <definedName name="_Key1">#REF!</definedName>
    <definedName name="_Key2">#REF!</definedName>
    <definedName name="_Order1">255</definedName>
    <definedName name="_Order2">255</definedName>
    <definedName name="_Parse_Out">[10]b.bta.s.valores!#REF!</definedName>
    <definedName name="_Sort">#REF!</definedName>
    <definedName name="A">[1]oficial!$A$1:$H$160</definedName>
    <definedName name="A_IMPRESIÓN_IM">#REF!</definedName>
    <definedName name="A205_">#REF!</definedName>
    <definedName name="A242_">#REF!</definedName>
    <definedName name="A255_">#REF!</definedName>
    <definedName name="A498_">#REF!</definedName>
    <definedName name="A534_">#N/A</definedName>
    <definedName name="A598_">#REF!</definedName>
    <definedName name="A641_">#REF!</definedName>
    <definedName name="A68_">#REF!</definedName>
    <definedName name="A784_">#REF!</definedName>
    <definedName name="ACCIONISTASTOTAL">'[2]oper recip'!#REF!</definedName>
    <definedName name="Accounts">#REF!</definedName>
    <definedName name="Accrual___payment_of_dividends">#REF!</definedName>
    <definedName name="ACT">#REF!</definedName>
    <definedName name="AFANT">#REF!</definedName>
    <definedName name="AFHOY">#REF!</definedName>
    <definedName name="ahaccionistas01">#REF!</definedName>
    <definedName name="AJPAAG">#REF!</definedName>
    <definedName name="Anexo" localSheetId="0">{"'para SB'!$A$1420:$F$1479"}</definedName>
    <definedName name="Anexo">{"'para SB'!$A$1420:$F$1479"}</definedName>
    <definedName name="año">#REF!</definedName>
    <definedName name="AÑO_A_PROCESAR">#REF!</definedName>
    <definedName name="año1">#REF!</definedName>
    <definedName name="AÑOS_A_PROCESAR">#REF!</definedName>
    <definedName name="AppName">#REF!</definedName>
    <definedName name="_xlnm.Print_Area">#REF!</definedName>
    <definedName name="Área_de_impresión1">#REF!</definedName>
    <definedName name="AS2DocOpenMode">"AS2DocumentEdit"</definedName>
    <definedName name="AS2ReportLS">1</definedName>
    <definedName name="AS2SyncStepLS">0</definedName>
    <definedName name="AS2TickmarkLS">#REF!</definedName>
    <definedName name="AS2VersionLS">300</definedName>
    <definedName name="ASFSD">#REF!</definedName>
    <definedName name="Assertions">#REF!</definedName>
    <definedName name="BASE">#REF!</definedName>
    <definedName name="BCE">#REF!</definedName>
    <definedName name="BCEBONOS">#REF!</definedName>
    <definedName name="BCECAMBIOS">#REF!</definedName>
    <definedName name="BCEEMPRESA">#REF!</definedName>
    <definedName name="BCERENTA">#REF!</definedName>
    <definedName name="BCETESOROS">#REF!</definedName>
    <definedName name="BG_Del">15</definedName>
    <definedName name="BG_Ins">4</definedName>
    <definedName name="BG_Mod">6</definedName>
    <definedName name="BLOQUE">#REF!</definedName>
    <definedName name="BuiltIn_Print_Area___0">#REF!</definedName>
    <definedName name="BuiltIn_Print_Titles___0">#REF!</definedName>
    <definedName name="CALCULO">[3]bdatos!#REF!</definedName>
    <definedName name="CAR">#REF!</definedName>
    <definedName name="CAVR">#REF!</definedName>
    <definedName name="cdtaccinistas01">#REF!</definedName>
    <definedName name="CO.Otros_Cuentas">#REF!</definedName>
    <definedName name="CO.Otros_Monto">#REF!</definedName>
    <definedName name="CO.Riesgo_Cuentas">#REF!</definedName>
    <definedName name="CO.Riesgo_Monto">#REF!</definedName>
    <definedName name="CO.Tesoreria_Cuentas">#REF!</definedName>
    <definedName name="COMP3CM">#REF!,#REF!,#REF!,#REF!,#REF!</definedName>
    <definedName name="COMP3PM">#REF!,#REF!,#REF!,#REF!</definedName>
    <definedName name="COMP3PY">#REF!,#REF!,#REF!,#REF!,#REF!</definedName>
    <definedName name="COMPCM">#REF!,#REF!,#REF!,#REF!,#REF!,#REF!,#REF!</definedName>
    <definedName name="COMPPM">#REF!,#REF!,#REF!,#REF!,#REF!,#REF!,#REF!</definedName>
    <definedName name="COMPPY">#REF!,#REF!,#REF!,#REF!,#REF!,#REF!,#REF!,#REF!</definedName>
    <definedName name="con10_partic">#REF!</definedName>
    <definedName name="conahdirectivos01">#REF!</definedName>
    <definedName name="conahojunta01">#REF!</definedName>
    <definedName name="concdtdirectivos01">#REF!</definedName>
    <definedName name="concdtentidades01">#REF!</definedName>
    <definedName name="CONGASTO">[3]bdatos!#REF!</definedName>
    <definedName name="conotros">#REF!</definedName>
    <definedName name="Contagio030">SUMIF([4]DATA1!$B$1:$B$65536,[5]Octubre!$C1,[4]DATA1!XFA$1:XFA$65536)</definedName>
    <definedName name="Contagio060">SUMIF([4]DATA1!$B$1:$B$65536,[5]Octubre!$C1,[4]DATA1!XFA$1:XFA$65536)</definedName>
    <definedName name="Contagio090">SUMIF([4]DATA1!$B$1:$B$65536,[5]Octubre!$C1,[4]DATA1!XFA$1:XFA$65536)</definedName>
    <definedName name="Contagio120">SUMIF([4]DATA1!$B$1:$B$65536,[5]Octubre!$C1,[4]DATA1!XFA$1:XFA$65536)</definedName>
    <definedName name="Contagio150">SUMIF([4]DATA1!$B$1:$B$65536,[5]Octubre!$C1,[4]DATA1!XFA$1:XFA$65536)</definedName>
    <definedName name="Contagio180">SUMIF([4]DATA1!$B$1:$B$65536,[5]Octubre!$C1,[4]DATA1!XFA$1:XFA$65536)</definedName>
    <definedName name="ContAverage">[6]!ContAverage</definedName>
    <definedName name="CORDEN">#REF!</definedName>
    <definedName name="CREDITO">[7]oficial!$H$1:$H$160</definedName>
    <definedName name="CUENTA96">#REF!</definedName>
    <definedName name="Cuentas">[8]Cuentas!$B$3:$E$41</definedName>
    <definedName name="d">[9]Cuentas!$B$3:$E$42</definedName>
    <definedName name="DEBITO">[7]oficial!$G$1:$G$160</definedName>
    <definedName name="dfsd">SUMIF([4]DATA1!$B$1:$B$65536,[5]Octubre!$C1,[4]DATA1!K$1:K$65536)</definedName>
    <definedName name="Div">[10]b.bta.s.valores!#REF!</definedName>
    <definedName name="Divide">#REF!</definedName>
    <definedName name="doce">'[11]Anexo-Participaciones Dic-11'!$E$22</definedName>
    <definedName name="ELIEXTRA">'[12]ELIMINA EXT'!$A$3:$Y$217</definedName>
    <definedName name="ELIFIL">[12]ELIMINA!$A$4:$AM$231</definedName>
    <definedName name="ELIMEXT">#REF!</definedName>
    <definedName name="ELIMINA">#REF!</definedName>
    <definedName name="entidades">#REF!</definedName>
    <definedName name="EPIANDES">#REF!</definedName>
    <definedName name="ESCRIBA">[3]bdatos!#REF!</definedName>
    <definedName name="ESTADOS_FINANCIEROS_A_PROCESAR">#REF!</definedName>
    <definedName name="ESTCAM">#REF!</definedName>
    <definedName name="ET">#REF!</definedName>
    <definedName name="FailureActual">[6]!FailureActual</definedName>
    <definedName name="FailurePlan">[6]!FailurePlan</definedName>
    <definedName name="FILEXT">[12]FILIALEXT!$A$1:$L$4091</definedName>
    <definedName name="FILIAL">[12]FILIAL!$A$3:$AE$5414</definedName>
    <definedName name="FleetAdj">[6]!FleetAdj</definedName>
    <definedName name="FleetNoAdj">[6]!FleetNoAdj</definedName>
    <definedName name="GastosRegionales_Monto">'[13]Gastos regionales'!$G$8:$G$47</definedName>
    <definedName name="gorr">"Botón 17"</definedName>
    <definedName name="HTML_CodePage">1252</definedName>
    <definedName name="HTML_Control" localSheetId="0">{"'para SB'!$A$1420:$F$1479"}</definedName>
    <definedName name="HTML_Control">{"'para SB'!$A$1420:$F$1479"}</definedName>
    <definedName name="HTML_Description">""</definedName>
    <definedName name="HTML_Email">""</definedName>
    <definedName name="HTML_Header">""</definedName>
    <definedName name="HTML_LastUpdate">"22/06/00"</definedName>
    <definedName name="HTML_LineAfter">0</definedName>
    <definedName name="HTML_LineBefore">0</definedName>
    <definedName name="HTML_Name">"BANCO CENTRAL DE HONDURAS"</definedName>
    <definedName name="HTML_OBDlg2">1</definedName>
    <definedName name="HTML_OBDlg4">1</definedName>
    <definedName name="HTML_OS">0</definedName>
    <definedName name="HTML_PathFile">"A:\tasaintss.htm"</definedName>
    <definedName name="HTML_Title">""</definedName>
    <definedName name="INDI">#REF!</definedName>
    <definedName name="INDICACART">#REF!</definedName>
    <definedName name="INVER">#REF!</definedName>
    <definedName name="junio111">#REF!</definedName>
    <definedName name="JUNTA">#REF!</definedName>
    <definedName name="JUNTA1">#REF!</definedName>
    <definedName name="LLPModel">[14]!LLPModel</definedName>
    <definedName name="MC.PL_Cuentas">#REF!</definedName>
    <definedName name="MC.PL_Monto">#REF!</definedName>
    <definedName name="MESANT">#REF!</definedName>
    <definedName name="MESHOY">#REF!</definedName>
    <definedName name="Mora030">SUMIF([4]DATA1!$B$1:$B$65536,[5]Octubre!$C1,[4]DATA1!XFA$1:XFA$65536)</definedName>
    <definedName name="Mora060">SUMIF([4]DATA1!$B$1:$B$65536,[5]Octubre!$C1,[4]DATA1!XFA$1:XFA$65536)</definedName>
    <definedName name="Mora090">SUMIF([4]DATA1!$B$1:$B$65536,[5]Octubre!$C1,[4]DATA1!XFA$1:XFA$65536)</definedName>
    <definedName name="Mora120">SUMIF([4]DATA1!$B$1:$B$65536,[5]Octubre!$C1,[4]DATA1!XFA$1:XFA$65536)</definedName>
    <definedName name="Mora150">SUMIF([4]DATA1!$B$1:$B$65536,[5]Octubre!$C1,[4]DATA1!XFA$1:XFA$65536)</definedName>
    <definedName name="Mora180">SUMIF([4]DATA1!$B$1:$B$65536,[5]Octubre!$C1,[4]DATA1!XFA$1:XFA$65536)</definedName>
    <definedName name="MultiSelectNames">#REF!</definedName>
    <definedName name="Nivel">#REF!</definedName>
    <definedName name="NOPUC">#REF!</definedName>
    <definedName name="OFI">[7]oficial!$A$1:$H$160</definedName>
    <definedName name="ORDEN1">#REF!</definedName>
    <definedName name="ORDEN2">#REF!</definedName>
    <definedName name="ORDEN3">#REF!</definedName>
    <definedName name="ORDEN4">#REF!</definedName>
    <definedName name="ORDEN5">#REF!</definedName>
    <definedName name="ORDEN6">#REF!</definedName>
    <definedName name="PAS">#REF!</definedName>
    <definedName name="PAT">#REF!</definedName>
    <definedName name="PL.501_Cuentas">'[13]Swap Gain MtM (PL.501)'!$C$7:$C$12</definedName>
    <definedName name="PL.501_Monto">'[13]Swap Gain MtM (PL.501)'!$E$7:$E$12</definedName>
    <definedName name="PL.502_Cuentas">'[13]Gain on Sale of OREOs (PL.502)'!$C$7:$C$9</definedName>
    <definedName name="PL.502_Monto">'[13]Gain on Sale of OREOs (PL.502)'!$E$7:$E$9</definedName>
    <definedName name="PL.505_Monto">'[13]Other Income (PL.505)'!$E$8:$E$39</definedName>
    <definedName name="PL.581_Cuentas">'[13]Other Compensation (PL.581)'!$C$7:$C$19</definedName>
    <definedName name="PL.581_Monto">'[13]Other Compensation (PL.581)'!$E$7:$E$19</definedName>
    <definedName name="PL.601_Cuentas">'[13]Other Comp Benefits (PL.601)'!$C$7:$C$19</definedName>
    <definedName name="PL.601_Monto">'[13]Other Comp Benefits (PL.601)'!$E$7:$E$19</definedName>
    <definedName name="PL.621_Cuentas">'[13]Rents Build &amp; Park (PL.621)'!$C$7:$C$10</definedName>
    <definedName name="PL.621_Monto">'[13]Rents Build &amp; Park (PL.621)'!$E$7:$E$10</definedName>
    <definedName name="PL.657_Cuentas">'[13]Consulting Fees (PL.657)'!$C$7:$C$13</definedName>
    <definedName name="PL.657_Monto">'[13]Consulting Fees (PL.657)'!$E$7:$E$13</definedName>
    <definedName name="PL.661_Cuentas">'[13]Professional Services (PL.661)'!$C$7:$C$15</definedName>
    <definedName name="PL.661_Monto">'[13]Professional Services (PL.661)'!$E$7:$E$15</definedName>
    <definedName name="PL.665_Cuentas">'[13]Insurance (PL.665)'!$C$7:$C$16</definedName>
    <definedName name="PL.665_Monto">'[13]Insurance (PL.665)'!$E$7:$E$16</definedName>
    <definedName name="PL.713_Cuentas">'[13]Frauds (PL.713)'!$C$7:$C$16</definedName>
    <definedName name="PL.713_Monto">'[13]Frauds (PL.713)'!$E$7:$E$16</definedName>
    <definedName name="PL.721_Cuentas">'[13]Veh &amp; Equ Maintenance (PL.721)'!$C$7:$C$13</definedName>
    <definedName name="PL.721_Monto">'[13]Veh &amp; Equ Maintenance (PL.721)'!$E$7:$E$13</definedName>
    <definedName name="PL.741_Cuentas">'[13]Representation Expnses (PL.741)'!$C$7:$C$16</definedName>
    <definedName name="PL.741_Monto">'[13]Representation Expnses (PL.741)'!$E$7:$E$16</definedName>
    <definedName name="PL.773_Monto">'[13]Other Services (PL.773)'!$E$8:$E$43</definedName>
    <definedName name="PL.797_Cuentas">'[13]Depreciation (PL.797)'!$C$7:$C$12</definedName>
    <definedName name="PL.797_Monto">'[13]Depreciation (PL.797)'!$E$7:$E$12</definedName>
    <definedName name="PRES">#REF!</definedName>
    <definedName name="PRES1">#REF!</definedName>
    <definedName name="ProductivityWith">[6]!ProductivityWith</definedName>
    <definedName name="ProductivityWithout">[6]!ProductivityWithout</definedName>
    <definedName name="PUC">#REF!</definedName>
    <definedName name="PYG">#REF!</definedName>
    <definedName name="PYGBONOS">#REF!</definedName>
    <definedName name="PYGCAMBIOS">#REF!</definedName>
    <definedName name="PYGRENTA">#REF!</definedName>
    <definedName name="PYGTESOROS">#REF!</definedName>
    <definedName name="qeq">SUMIF([4]DATA1!$B$1:$B$65536,[5]Octubre!$C1,[4]DATA1!XFA$1:XFA$65536)</definedName>
    <definedName name="ref_contr">#REF!</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0</definedName>
    <definedName name="RiskMonitorConvergence">0</definedName>
    <definedName name="RiskNumIterations">1000</definedName>
    <definedName name="RiskNumSimulations">1</definedName>
    <definedName name="RiskPauseOnError">0</definedName>
    <definedName name="RiskRunAfterRecalcMacro">0</definedName>
    <definedName name="RiskRunAfterSimMacro">0</definedName>
    <definedName name="RiskRunBeforeRecalcMacro">0</definedName>
    <definedName name="RiskRunBeforeSimMacro">0</definedName>
    <definedName name="RiskSamplingType">3</definedName>
    <definedName name="RiskStandardRecalc">1</definedName>
    <definedName name="RiskUpdateDisplay">0</definedName>
    <definedName name="RiskUseDifferentSeedForEachSim">0</definedName>
    <definedName name="RiskUseFixedSeed">0</definedName>
    <definedName name="RiskUseMultipleCPUs">0</definedName>
    <definedName name="ro" localSheetId="0">{"'Sheet1'!$A$1:$F$179"}</definedName>
    <definedName name="ro">{"'Sheet1'!$A$1:$F$179"}</definedName>
    <definedName name="rod" localSheetId="0">{"'Sheet1'!$A$1:$F$179"}</definedName>
    <definedName name="rod">{"'Sheet1'!$A$1:$F$179"}</definedName>
    <definedName name="rodirgo" localSheetId="0">{"'Sheet1'!$A$1:$F$179"}</definedName>
    <definedName name="rodirgo">{"'Sheet1'!$A$1:$F$179"}</definedName>
    <definedName name="Saldo">SUMIF([4]data2!XFB$1:XFB$65536,[5]Octubre!$C1,[4]data2!A$1:A$65536)</definedName>
    <definedName name="sdaf" localSheetId="0">{"'para SB'!$A$1420:$F$1479"}</definedName>
    <definedName name="sdaf">{"'para SB'!$A$1420:$F$1479"}</definedName>
    <definedName name="SHARED_FORMULA_0">#N/A</definedName>
    <definedName name="SHARED_FORMULA_1">#N/A</definedName>
    <definedName name="SHARED_FORMULA_10">#N/A</definedName>
    <definedName name="SHARED_FORMULA_11">#N/A</definedName>
    <definedName name="SHARED_FORMULA_12">#N/A</definedName>
    <definedName name="SHARED_FORMULA_13">#N/A</definedName>
    <definedName name="SHARED_FORMULA_14">#N/A</definedName>
    <definedName name="SHARED_FORMULA_15">#N/A</definedName>
    <definedName name="SHARED_FORMULA_16">#N/A</definedName>
    <definedName name="SHARED_FORMULA_17">#N/A</definedName>
    <definedName name="SHARED_FORMULA_18">#N/A</definedName>
    <definedName name="SHARED_FORMULA_19">#N/A</definedName>
    <definedName name="SHARED_FORMULA_2">#N/A</definedName>
    <definedName name="SHARED_FORMULA_20">#N/A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35">#N/A</definedName>
    <definedName name="SHARED_FORMULA_36">#N/A</definedName>
    <definedName name="SHARED_FORMULA_37">#N/A</definedName>
    <definedName name="SHARED_FORMULA_38">#N/A</definedName>
    <definedName name="SHARED_FORMULA_39">#N/A</definedName>
    <definedName name="SHARED_FORMULA_4">#N/A</definedName>
    <definedName name="SHARED_FORMULA_40">#N/A</definedName>
    <definedName name="SHARED_FORMULA_41">#N/A</definedName>
    <definedName name="SHARED_FORMULA_42">#N/A</definedName>
    <definedName name="SHARED_FORMULA_43">#N/A</definedName>
    <definedName name="SHARED_FORMULA_44">#N/A</definedName>
    <definedName name="SHARED_FORMULA_45">#N/A</definedName>
    <definedName name="SHARED_FORMULA_46">#N/A</definedName>
    <definedName name="SHARED_FORMULA_47">#N/A</definedName>
    <definedName name="SHARED_FORMULA_48">#N/A</definedName>
    <definedName name="SHARED_FORMULA_49">#N/A</definedName>
    <definedName name="SHARED_FORMULA_5">#N/A</definedName>
    <definedName name="SHARED_FORMULA_50">#N/A</definedName>
    <definedName name="SHARED_FORMULA_51">#N/A</definedName>
    <definedName name="SHARED_FORMULA_52">#N/A</definedName>
    <definedName name="SHARED_FORMULA_53">#N/A</definedName>
    <definedName name="SHARED_FORMULA_54">#N/A</definedName>
    <definedName name="SHARED_FORMULA_55">#N/A</definedName>
    <definedName name="SHARED_FORMULA_56">#N/A</definedName>
    <definedName name="SHARED_FORMULA_57">#N/A</definedName>
    <definedName name="SHARED_FORMULA_58">#N/A</definedName>
    <definedName name="SHARED_FORMULA_6">#N/A</definedName>
    <definedName name="SHARED_FORMULA_7">#N/A</definedName>
    <definedName name="SHARED_FORMULA_8">#N/A</definedName>
    <definedName name="SHARED_FORMULA_9">#N/A</definedName>
    <definedName name="TestTypes">#REF!</definedName>
    <definedName name="TextRefCopyRangeCount">1</definedName>
    <definedName name="Títulos_a_imprimir_IM">#REF!,#REF!</definedName>
    <definedName name="TOTAL">#REF!</definedName>
    <definedName name="Total_Contagio">SUMIF([4]DATA1!$B$1:$B$65536,[5]Octubre!$C1,[4]DATA1!K$1:K$65536)</definedName>
    <definedName name="Total_Mora">SUMIF([4]DATA1!$B$1:$B$65536,[5]Octubre!$C1,[4]DATA1!K$1:K$65536)</definedName>
    <definedName name="TypesOfTransaction">#REF!</definedName>
    <definedName name="uno">'[11]Anexo-Participaciones Dic-11'!$E$9</definedName>
    <definedName name="utilidad">'[2]estado de resultados'!#REF!</definedName>
    <definedName name="VALID">#REF!</definedName>
    <definedName name="VALOR" localSheetId="0">{#N/A,#N/A,FALSE,"ANEXO1";"ACTIVO",#N/A,FALSE,"ANEXO1";"PASIVO",#N/A,FALSE,"ANEXO1";"G Y P",#N/A,FALSE,"ANEXO1"}</definedName>
    <definedName name="VALOR">{#N/A,#N/A,FALSE,"ANEXO1";"ACTIVO",#N/A,FALSE,"ANEXO1";"PASIVO",#N/A,FALSE,"ANEXO1";"G Y P",#N/A,FALSE,"ANEXO1"}</definedName>
    <definedName name="veinticuatro">#REF!</definedName>
    <definedName name="veintidos">#REF!</definedName>
    <definedName name="veintitres">#REF!</definedName>
    <definedName name="veintiuno">#REF!</definedName>
    <definedName name="W">[1]oficial!$G$1:$G$160</definedName>
    <definedName name="we">SUMIF([4]DATA1!$B$1:$B$65536,[5]Octubre!$C1,[4]DATA1!XFA$1:XFA$65536)</definedName>
    <definedName name="weq">SUMIF([4]DATA1!$B$1:$B$65536,[5]Octubre!$C1,[4]DATA1!XFA$1:XFA$65536)</definedName>
    <definedName name="wrn.CONSOLIDADO." localSheetId="0">{#N/A,#N/A,FALSE,"ANEXO1";"ACTIVO",#N/A,FALSE,"ANEXO1";"PASIVO",#N/A,FALSE,"ANEXO1";"G Y P",#N/A,FALSE,"ANEXO1"}</definedName>
    <definedName name="wrn.CONSOLIDADO.">{#N/A,#N/A,FALSE,"ANEXO1";"ACTIVO",#N/A,FALSE,"ANEXO1";"PASIVO",#N/A,FALSE,"ANEXO1";"G Y P",#N/A,FALSE,"ANEXO1"}</definedName>
    <definedName name="ws" localSheetId="0">{"'Sheet1'!$A$1:$F$179"}</definedName>
    <definedName name="ws">{"'Sheet1'!$A$1:$F$179"}</definedName>
    <definedName name="XXX">#REF!</definedName>
  </definedNames>
  <calcPr calcId="162913"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B82" i="10" l="1"/>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K44" i="10"/>
  <c r="B44" i="10"/>
  <c r="B43" i="10"/>
  <c r="B42" i="10"/>
  <c r="B41" i="10"/>
  <c r="B40" i="10"/>
  <c r="B39" i="10"/>
  <c r="B38" i="10"/>
  <c r="B37" i="10"/>
  <c r="B36" i="10"/>
  <c r="B35" i="10"/>
  <c r="C34" i="10"/>
  <c r="B34" i="10"/>
  <c r="B33" i="10"/>
  <c r="B32" i="10"/>
  <c r="B31" i="10"/>
  <c r="B30" i="10"/>
  <c r="B29" i="10"/>
  <c r="B28" i="10"/>
  <c r="B27" i="10"/>
  <c r="C26" i="10"/>
  <c r="B26" i="10"/>
  <c r="B25" i="10"/>
  <c r="B24" i="10"/>
  <c r="B23" i="10"/>
  <c r="B22" i="10"/>
  <c r="B21" i="10"/>
  <c r="B20" i="10"/>
  <c r="B19" i="10"/>
  <c r="B18" i="10"/>
  <c r="B17" i="10"/>
  <c r="B16" i="10"/>
  <c r="B15" i="10"/>
  <c r="B14" i="10"/>
  <c r="B13" i="10"/>
  <c r="B12" i="10"/>
  <c r="B11" i="10"/>
  <c r="B10" i="10"/>
  <c r="B9" i="10"/>
  <c r="B8" i="10"/>
  <c r="B7" i="10"/>
  <c r="B6" i="10"/>
  <c r="B5" i="10"/>
  <c r="B4" i="10"/>
  <c r="B3" i="10"/>
  <c r="B2" i="10"/>
  <c r="K127" i="7"/>
  <c r="L127" i="7" s="1"/>
  <c r="N127" i="7" s="1"/>
  <c r="B127" i="7"/>
  <c r="K119" i="7"/>
  <c r="L119" i="7" s="1"/>
  <c r="N119" i="7" s="1"/>
  <c r="B119" i="7"/>
  <c r="K111" i="7"/>
  <c r="L111" i="7" s="1"/>
  <c r="N111" i="7" s="1"/>
  <c r="B111" i="7"/>
  <c r="K103" i="7"/>
  <c r="L103" i="7" s="1"/>
  <c r="N103" i="7" s="1"/>
  <c r="B103" i="7"/>
  <c r="K95" i="7"/>
  <c r="L95" i="7" s="1"/>
  <c r="N95" i="7" s="1"/>
  <c r="B95" i="7"/>
  <c r="K87" i="7"/>
  <c r="L87" i="7" s="1"/>
  <c r="N87" i="7" s="1"/>
  <c r="B87" i="7"/>
  <c r="K79" i="7"/>
  <c r="L79" i="7" s="1"/>
  <c r="N79" i="7" s="1"/>
  <c r="B79" i="7"/>
  <c r="K71" i="7"/>
  <c r="L71" i="7" s="1"/>
  <c r="N71" i="7" s="1"/>
  <c r="B71" i="7"/>
  <c r="K63" i="7"/>
  <c r="L63" i="7" s="1"/>
  <c r="N63" i="7" s="1"/>
  <c r="B63" i="7"/>
  <c r="K52" i="7"/>
  <c r="L52" i="7" s="1"/>
  <c r="N52" i="7" s="1"/>
  <c r="B52" i="7"/>
  <c r="K44" i="7"/>
  <c r="L44" i="7" s="1"/>
  <c r="N44" i="7" s="1"/>
  <c r="B44" i="7"/>
  <c r="K36" i="7"/>
  <c r="L36" i="7" s="1"/>
  <c r="N36" i="7" s="1"/>
  <c r="B36" i="7"/>
  <c r="K28" i="7"/>
  <c r="L28" i="7" s="1"/>
  <c r="N28" i="7" s="1"/>
  <c r="B28" i="7"/>
  <c r="K20" i="7"/>
  <c r="L20" i="7" s="1"/>
  <c r="N20" i="7" s="1"/>
  <c r="B20" i="7"/>
  <c r="K131" i="6"/>
  <c r="L131" i="6" s="1"/>
  <c r="N131" i="6" s="1"/>
  <c r="B131" i="6"/>
  <c r="K123" i="6"/>
  <c r="L123" i="6" s="1"/>
  <c r="N123" i="6" s="1"/>
  <c r="B123" i="6"/>
  <c r="K115" i="6"/>
  <c r="L115" i="6" s="1"/>
  <c r="N115" i="6" s="1"/>
  <c r="B115" i="6"/>
  <c r="K107" i="6"/>
  <c r="L107" i="6" s="1"/>
  <c r="N107" i="6" s="1"/>
  <c r="B107" i="6"/>
  <c r="K99" i="6"/>
  <c r="L99" i="6" s="1"/>
  <c r="N99" i="6" s="1"/>
  <c r="B99" i="6"/>
  <c r="K91" i="6"/>
  <c r="L91" i="6" s="1"/>
  <c r="N91" i="6" s="1"/>
  <c r="B91" i="6"/>
  <c r="K79" i="6"/>
  <c r="L79" i="6" s="1"/>
  <c r="N79" i="6" s="1"/>
  <c r="B79" i="6"/>
  <c r="K71" i="6"/>
  <c r="L71" i="6" s="1"/>
  <c r="N71" i="6" s="1"/>
  <c r="B71" i="6"/>
  <c r="K63" i="6"/>
  <c r="L63" i="6" s="1"/>
  <c r="N63" i="6" s="1"/>
  <c r="B63" i="6"/>
  <c r="K55" i="6"/>
  <c r="L55" i="6" s="1"/>
  <c r="N55" i="6" s="1"/>
  <c r="B55" i="6"/>
  <c r="K43" i="6"/>
  <c r="L43" i="6" s="1"/>
  <c r="N43" i="6" s="1"/>
  <c r="B43" i="6"/>
  <c r="K35" i="6"/>
  <c r="L35" i="6" s="1"/>
  <c r="N35" i="6" s="1"/>
  <c r="B35" i="6"/>
  <c r="K27" i="6"/>
  <c r="L27" i="6" s="1"/>
  <c r="N27" i="6" s="1"/>
  <c r="B27" i="6"/>
  <c r="K19" i="6"/>
  <c r="L19" i="6" s="1"/>
  <c r="N19" i="6" s="1"/>
  <c r="B19" i="6"/>
  <c r="K115" i="5"/>
  <c r="L115" i="5" s="1"/>
  <c r="N115" i="5" s="1"/>
  <c r="B115" i="5"/>
  <c r="K107" i="5"/>
  <c r="L107" i="5" s="1"/>
  <c r="N107" i="5" s="1"/>
  <c r="B107" i="5"/>
  <c r="K99" i="5"/>
  <c r="L99" i="5" s="1"/>
  <c r="N99" i="5" s="1"/>
  <c r="B99" i="5"/>
  <c r="K91" i="5"/>
  <c r="L91" i="5" s="1"/>
  <c r="N91" i="5" s="1"/>
  <c r="B91" i="5"/>
  <c r="K83" i="5"/>
  <c r="L83" i="5" s="1"/>
  <c r="N83" i="5" s="1"/>
  <c r="B83" i="5"/>
  <c r="K72" i="5"/>
  <c r="L72" i="5" s="1"/>
  <c r="N72" i="5" s="1"/>
  <c r="B72" i="5"/>
  <c r="K64" i="5"/>
  <c r="L64" i="5" s="1"/>
  <c r="N64" i="5" s="1"/>
  <c r="B64" i="5"/>
  <c r="K56" i="5"/>
  <c r="L56" i="5" s="1"/>
  <c r="N56" i="5" s="1"/>
  <c r="B56" i="5"/>
  <c r="K48" i="5"/>
  <c r="L48" i="5" s="1"/>
  <c r="N48" i="5" s="1"/>
  <c r="B48" i="5"/>
  <c r="K37" i="5"/>
  <c r="L37" i="5" s="1"/>
  <c r="N37" i="5" s="1"/>
  <c r="B37" i="5"/>
  <c r="K29" i="5"/>
  <c r="L29" i="5" s="1"/>
  <c r="N29" i="5" s="1"/>
  <c r="B29" i="5"/>
  <c r="K21" i="5"/>
  <c r="L21" i="5" s="1"/>
  <c r="N21" i="5" s="1"/>
  <c r="B21" i="5"/>
  <c r="C49" i="10" s="1"/>
  <c r="K153" i="4"/>
  <c r="L153" i="4" s="1"/>
  <c r="N153" i="4" s="1"/>
  <c r="B153" i="4"/>
  <c r="K145" i="4"/>
  <c r="L145" i="4" s="1"/>
  <c r="N145" i="4" s="1"/>
  <c r="B145" i="4"/>
  <c r="K137" i="4"/>
  <c r="L137" i="4" s="1"/>
  <c r="N137" i="4" s="1"/>
  <c r="B137" i="4"/>
  <c r="K129" i="4"/>
  <c r="L129" i="4" s="1"/>
  <c r="N129" i="4" s="1"/>
  <c r="B129" i="4"/>
  <c r="K121" i="4"/>
  <c r="L121" i="4" s="1"/>
  <c r="N121" i="4" s="1"/>
  <c r="B121" i="4"/>
  <c r="K110" i="4"/>
  <c r="L110" i="4" s="1"/>
  <c r="N110" i="4" s="1"/>
  <c r="B110" i="4"/>
  <c r="K102" i="4"/>
  <c r="L102" i="4" s="1"/>
  <c r="N102" i="4" s="1"/>
  <c r="B102" i="4"/>
  <c r="K94" i="4"/>
  <c r="L94" i="4" s="1"/>
  <c r="N94" i="4" s="1"/>
  <c r="B94" i="4"/>
  <c r="K86" i="4"/>
  <c r="L86" i="4" s="1"/>
  <c r="N86" i="4" s="1"/>
  <c r="B86" i="4"/>
  <c r="K75" i="4"/>
  <c r="L75" i="4" s="1"/>
  <c r="N75" i="4" s="1"/>
  <c r="B75" i="4"/>
  <c r="K67" i="4"/>
  <c r="L67" i="4" s="1"/>
  <c r="N67" i="4" s="1"/>
  <c r="B67" i="4"/>
  <c r="K59" i="4"/>
  <c r="L59" i="4" s="1"/>
  <c r="N59" i="4" s="1"/>
  <c r="B59" i="4"/>
  <c r="K51" i="4"/>
  <c r="L51" i="4" s="1"/>
  <c r="N51" i="4" s="1"/>
  <c r="B51" i="4"/>
  <c r="K43" i="4"/>
  <c r="L43" i="4" s="1"/>
  <c r="N43" i="4" s="1"/>
  <c r="B43" i="4"/>
  <c r="K32" i="4"/>
  <c r="L32" i="4" s="1"/>
  <c r="N32" i="4" s="1"/>
  <c r="B32" i="4"/>
  <c r="K24" i="4"/>
  <c r="L24" i="4" s="1"/>
  <c r="N24" i="4" s="1"/>
  <c r="B24" i="4"/>
  <c r="K16" i="4"/>
  <c r="L16" i="4" s="1"/>
  <c r="N16" i="4" s="1"/>
  <c r="B16" i="4"/>
  <c r="K228" i="3"/>
  <c r="L228" i="3" s="1"/>
  <c r="N228" i="3" s="1"/>
  <c r="B228" i="3"/>
  <c r="K220" i="3"/>
  <c r="L220" i="3" s="1"/>
  <c r="N220" i="3" s="1"/>
  <c r="B220" i="3"/>
  <c r="K212" i="3"/>
  <c r="L212" i="3" s="1"/>
  <c r="N212" i="3" s="1"/>
  <c r="B212" i="3"/>
  <c r="K204" i="3"/>
  <c r="L204" i="3" s="1"/>
  <c r="N204" i="3" s="1"/>
  <c r="B204" i="3"/>
  <c r="K196" i="3"/>
  <c r="L196" i="3" s="1"/>
  <c r="N196" i="3" s="1"/>
  <c r="B196" i="3"/>
  <c r="K188" i="3"/>
  <c r="L188" i="3" s="1"/>
  <c r="N188" i="3" s="1"/>
  <c r="B188" i="3"/>
  <c r="K177" i="3"/>
  <c r="L177" i="3" s="1"/>
  <c r="N177" i="3" s="1"/>
  <c r="B177" i="3"/>
  <c r="K169" i="3"/>
  <c r="L169" i="3" s="1"/>
  <c r="N169" i="3" s="1"/>
  <c r="B169" i="3"/>
  <c r="K161" i="3"/>
  <c r="L161" i="3" s="1"/>
  <c r="N161" i="3" s="1"/>
  <c r="B161" i="3"/>
  <c r="K153" i="3"/>
  <c r="L153" i="3" s="1"/>
  <c r="N153" i="3" s="1"/>
  <c r="B153" i="3"/>
  <c r="K145" i="3"/>
  <c r="L145" i="3" s="1"/>
  <c r="N145" i="3" s="1"/>
  <c r="B145" i="3"/>
  <c r="K137" i="3"/>
  <c r="L137" i="3" s="1"/>
  <c r="N137" i="3" s="1"/>
  <c r="B137" i="3"/>
  <c r="K129" i="3"/>
  <c r="L129" i="3" s="1"/>
  <c r="N129" i="3" s="1"/>
  <c r="B129" i="3"/>
  <c r="K118" i="3"/>
  <c r="L118" i="3" s="1"/>
  <c r="N118" i="3" s="1"/>
  <c r="B118" i="3"/>
  <c r="K110" i="3"/>
  <c r="L110" i="3" s="1"/>
  <c r="N110" i="3" s="1"/>
  <c r="B110" i="3"/>
  <c r="K102" i="3"/>
  <c r="L102" i="3" s="1"/>
  <c r="N102" i="3" s="1"/>
  <c r="B102" i="3"/>
  <c r="K91" i="3"/>
  <c r="L91" i="3" s="1"/>
  <c r="N91" i="3" s="1"/>
  <c r="B91" i="3"/>
  <c r="K83" i="3"/>
  <c r="L83" i="3" s="1"/>
  <c r="N83" i="3" s="1"/>
  <c r="B83" i="3"/>
  <c r="L75" i="3"/>
  <c r="N75" i="3" s="1"/>
  <c r="K75" i="3"/>
  <c r="B75" i="3"/>
  <c r="K64" i="3"/>
  <c r="L64" i="3" s="1"/>
  <c r="N64" i="3" s="1"/>
  <c r="B64" i="3"/>
  <c r="L56" i="3"/>
  <c r="N56" i="3" s="1"/>
  <c r="K56" i="3"/>
  <c r="B56" i="3"/>
  <c r="K48" i="3"/>
  <c r="L48" i="3" s="1"/>
  <c r="N48" i="3" s="1"/>
  <c r="B48" i="3"/>
  <c r="L40" i="3"/>
  <c r="N40" i="3" s="1"/>
  <c r="K40" i="3"/>
  <c r="B40" i="3"/>
  <c r="K32" i="3"/>
  <c r="L32" i="3" s="1"/>
  <c r="N32" i="3" s="1"/>
  <c r="B32" i="3"/>
  <c r="K24" i="3"/>
  <c r="B24" i="3"/>
  <c r="C25" i="10" l="1"/>
  <c r="K24" i="10"/>
  <c r="F24" i="10"/>
  <c r="E23" i="10"/>
  <c r="C22" i="10"/>
  <c r="L21" i="10"/>
  <c r="G21" i="10"/>
  <c r="K20" i="10"/>
  <c r="F20" i="10"/>
  <c r="E19" i="10"/>
  <c r="C18" i="10"/>
  <c r="L17" i="10"/>
  <c r="G17" i="10"/>
  <c r="K16" i="10"/>
  <c r="F16" i="10"/>
  <c r="E15" i="10"/>
  <c r="C14" i="10"/>
  <c r="L13" i="10"/>
  <c r="G13" i="10"/>
  <c r="K12" i="10"/>
  <c r="F12" i="10"/>
  <c r="E11" i="10"/>
  <c r="C10" i="10"/>
  <c r="L9" i="10"/>
  <c r="G9" i="10"/>
  <c r="K8" i="10"/>
  <c r="F8" i="10"/>
  <c r="E7" i="10"/>
  <c r="C6" i="10"/>
  <c r="L5" i="10"/>
  <c r="G5" i="10"/>
  <c r="K4" i="10"/>
  <c r="F4" i="10"/>
  <c r="E3" i="10"/>
  <c r="C2" i="10"/>
  <c r="G25" i="10"/>
  <c r="E24" i="10"/>
  <c r="C23" i="10"/>
  <c r="L22" i="10"/>
  <c r="G22" i="10"/>
  <c r="K21" i="10"/>
  <c r="M21" i="10" s="1"/>
  <c r="F21" i="10"/>
  <c r="E20" i="10"/>
  <c r="C19" i="10"/>
  <c r="L18" i="10"/>
  <c r="G18" i="10"/>
  <c r="K17" i="10"/>
  <c r="M17" i="10" s="1"/>
  <c r="F17" i="10"/>
  <c r="E16" i="10"/>
  <c r="C15" i="10"/>
  <c r="L14" i="10"/>
  <c r="G14" i="10"/>
  <c r="K13" i="10"/>
  <c r="M13" i="10" s="1"/>
  <c r="F13" i="10"/>
  <c r="E12" i="10"/>
  <c r="C11" i="10"/>
  <c r="L10" i="10"/>
  <c r="G10" i="10"/>
  <c r="K9" i="10"/>
  <c r="M9" i="10" s="1"/>
  <c r="F9" i="10"/>
  <c r="E8" i="10"/>
  <c r="C7" i="10"/>
  <c r="L6" i="10"/>
  <c r="G6" i="10"/>
  <c r="K5" i="10"/>
  <c r="M5" i="10" s="1"/>
  <c r="F5" i="10"/>
  <c r="E4" i="10"/>
  <c r="C3" i="10"/>
  <c r="L2" i="10"/>
  <c r="L25" i="10"/>
  <c r="F25" i="10"/>
  <c r="C24" i="10"/>
  <c r="L23" i="10"/>
  <c r="G23" i="10"/>
  <c r="K22" i="10"/>
  <c r="M22" i="10" s="1"/>
  <c r="F22" i="10"/>
  <c r="E21" i="10"/>
  <c r="C20" i="10"/>
  <c r="L19" i="10"/>
  <c r="G19" i="10"/>
  <c r="K18" i="10"/>
  <c r="M18" i="10" s="1"/>
  <c r="F18" i="10"/>
  <c r="E17" i="10"/>
  <c r="C16" i="10"/>
  <c r="L15" i="10"/>
  <c r="L24" i="10"/>
  <c r="F23" i="10"/>
  <c r="E22" i="10"/>
  <c r="C21" i="10"/>
  <c r="L16" i="10"/>
  <c r="G15" i="10"/>
  <c r="K14" i="10"/>
  <c r="C12" i="10"/>
  <c r="G11" i="10"/>
  <c r="K10" i="10"/>
  <c r="M10" i="10" s="1"/>
  <c r="C8" i="10"/>
  <c r="G7" i="10"/>
  <c r="K6" i="10"/>
  <c r="C4" i="10"/>
  <c r="G3" i="10"/>
  <c r="K2" i="10"/>
  <c r="M2" i="10" s="1"/>
  <c r="K25" i="10"/>
  <c r="M25" i="10" s="1"/>
  <c r="G24" i="10"/>
  <c r="K19" i="10"/>
  <c r="G16" i="10"/>
  <c r="F15" i="10"/>
  <c r="E13" i="10"/>
  <c r="L12" i="10"/>
  <c r="F11" i="10"/>
  <c r="E9" i="10"/>
  <c r="L8" i="10"/>
  <c r="F7" i="10"/>
  <c r="E5" i="10"/>
  <c r="L4" i="10"/>
  <c r="F3" i="10"/>
  <c r="I3" i="10" s="1"/>
  <c r="E25" i="10"/>
  <c r="L20" i="10"/>
  <c r="F19" i="10"/>
  <c r="E18" i="10"/>
  <c r="C17" i="10"/>
  <c r="F14" i="10"/>
  <c r="I14" i="10" s="1"/>
  <c r="C13" i="10"/>
  <c r="L11" i="10"/>
  <c r="F10" i="10"/>
  <c r="C9" i="10"/>
  <c r="L7" i="10"/>
  <c r="F6" i="10"/>
  <c r="I6" i="10" s="1"/>
  <c r="C5" i="10"/>
  <c r="L3" i="10"/>
  <c r="F2" i="10"/>
  <c r="I2" i="10" s="1"/>
  <c r="G41" i="10"/>
  <c r="G4" i="10"/>
  <c r="E6" i="10"/>
  <c r="K11" i="10"/>
  <c r="G8" i="10"/>
  <c r="E10" i="10"/>
  <c r="K15" i="10"/>
  <c r="M15" i="10" s="1"/>
  <c r="K23" i="10"/>
  <c r="M23" i="10" s="1"/>
  <c r="G2" i="10"/>
  <c r="K3" i="10"/>
  <c r="M3" i="10" s="1"/>
  <c r="G12" i="10"/>
  <c r="E14" i="10"/>
  <c r="E2" i="10"/>
  <c r="K7" i="10"/>
  <c r="M7" i="10" s="1"/>
  <c r="G20" i="10"/>
  <c r="C28" i="10"/>
  <c r="C36" i="10"/>
  <c r="C30" i="10"/>
  <c r="C38" i="10"/>
  <c r="G42" i="10"/>
  <c r="K41" i="10"/>
  <c r="F41" i="10"/>
  <c r="E40" i="10"/>
  <c r="C39" i="10"/>
  <c r="G38" i="10"/>
  <c r="K37" i="10"/>
  <c r="F37" i="10"/>
  <c r="E36" i="10"/>
  <c r="C35" i="10"/>
  <c r="G34" i="10"/>
  <c r="K33" i="10"/>
  <c r="F33" i="10"/>
  <c r="I33" i="10" s="1"/>
  <c r="E32" i="10"/>
  <c r="C31" i="10"/>
  <c r="G30" i="10"/>
  <c r="K29" i="10"/>
  <c r="F29" i="10"/>
  <c r="E28" i="10"/>
  <c r="C27" i="10"/>
  <c r="G26" i="10"/>
  <c r="K42" i="10"/>
  <c r="F42" i="10"/>
  <c r="E41" i="10"/>
  <c r="C40" i="10"/>
  <c r="G39" i="10"/>
  <c r="K38" i="10"/>
  <c r="E42" i="10"/>
  <c r="C41" i="10"/>
  <c r="G40" i="10"/>
  <c r="K39" i="10"/>
  <c r="F39" i="10"/>
  <c r="I39" i="10" s="1"/>
  <c r="E38" i="10"/>
  <c r="C37" i="10"/>
  <c r="G36" i="10"/>
  <c r="K35" i="10"/>
  <c r="F35" i="10"/>
  <c r="I35" i="10" s="1"/>
  <c r="E34" i="10"/>
  <c r="C33" i="10"/>
  <c r="G32" i="10"/>
  <c r="K31" i="10"/>
  <c r="M31" i="10" s="1"/>
  <c r="F31" i="10"/>
  <c r="E30" i="10"/>
  <c r="C29" i="10"/>
  <c r="G28" i="10"/>
  <c r="K27" i="10"/>
  <c r="F27" i="10"/>
  <c r="E26" i="10"/>
  <c r="C42" i="10"/>
  <c r="G37" i="10"/>
  <c r="K36" i="10"/>
  <c r="G35" i="10"/>
  <c r="K34" i="10"/>
  <c r="M34" i="10" s="1"/>
  <c r="G33" i="10"/>
  <c r="K32" i="10"/>
  <c r="M32" i="10" s="1"/>
  <c r="G31" i="10"/>
  <c r="K30" i="10"/>
  <c r="G29" i="10"/>
  <c r="K28" i="10"/>
  <c r="G27" i="10"/>
  <c r="K26" i="10"/>
  <c r="M26" i="10" s="1"/>
  <c r="K40" i="10"/>
  <c r="E37" i="10"/>
  <c r="E35" i="10"/>
  <c r="E33" i="10"/>
  <c r="E31" i="10"/>
  <c r="E29" i="10"/>
  <c r="E27" i="10"/>
  <c r="F40" i="10"/>
  <c r="I40" i="10" s="1"/>
  <c r="E39" i="10"/>
  <c r="F38" i="10"/>
  <c r="I38" i="10" s="1"/>
  <c r="F36" i="10"/>
  <c r="F34" i="10"/>
  <c r="I34" i="10" s="1"/>
  <c r="F32" i="10"/>
  <c r="F30" i="10"/>
  <c r="I30" i="10" s="1"/>
  <c r="F28" i="10"/>
  <c r="F26" i="10"/>
  <c r="I26" i="10" s="1"/>
  <c r="L42" i="10"/>
  <c r="L38" i="10"/>
  <c r="L34" i="10"/>
  <c r="L30" i="10"/>
  <c r="L26" i="10"/>
  <c r="L39" i="10"/>
  <c r="L40" i="10"/>
  <c r="L36" i="10"/>
  <c r="L32" i="10"/>
  <c r="L28" i="10"/>
  <c r="L41" i="10"/>
  <c r="L37" i="10"/>
  <c r="L35" i="10"/>
  <c r="L33" i="10"/>
  <c r="L31" i="10"/>
  <c r="L29" i="10"/>
  <c r="L27" i="10"/>
  <c r="E54" i="10"/>
  <c r="C53" i="10"/>
  <c r="L52" i="10"/>
  <c r="G52" i="10"/>
  <c r="K51" i="10"/>
  <c r="F51" i="10"/>
  <c r="I51" i="10" s="1"/>
  <c r="E50" i="10"/>
  <c r="L54" i="10"/>
  <c r="G54" i="10"/>
  <c r="K53" i="10"/>
  <c r="F53" i="10"/>
  <c r="I53" i="10" s="1"/>
  <c r="E52" i="10"/>
  <c r="C51" i="10"/>
  <c r="L50" i="10"/>
  <c r="G50" i="10"/>
  <c r="K49" i="10"/>
  <c r="F49" i="10"/>
  <c r="I49" i="10" s="1"/>
  <c r="C54" i="10"/>
  <c r="C52" i="10"/>
  <c r="C50" i="10"/>
  <c r="E48" i="10"/>
  <c r="C47" i="10"/>
  <c r="L46" i="10"/>
  <c r="G46" i="10"/>
  <c r="K45" i="10"/>
  <c r="M45" i="10" s="1"/>
  <c r="F45" i="10"/>
  <c r="I45" i="10" s="1"/>
  <c r="E44" i="10"/>
  <c r="C43" i="10"/>
  <c r="K54" i="10"/>
  <c r="M54" i="10" s="1"/>
  <c r="G53" i="10"/>
  <c r="K52" i="10"/>
  <c r="M52" i="10" s="1"/>
  <c r="G51" i="10"/>
  <c r="K50" i="10"/>
  <c r="M50" i="10" s="1"/>
  <c r="G49" i="10"/>
  <c r="C48" i="10"/>
  <c r="L47" i="10"/>
  <c r="G47" i="10"/>
  <c r="K46" i="10"/>
  <c r="F46" i="10"/>
  <c r="I46" i="10" s="1"/>
  <c r="E45" i="10"/>
  <c r="C44" i="10"/>
  <c r="L43" i="10"/>
  <c r="G43" i="10"/>
  <c r="E53" i="10"/>
  <c r="E51" i="10"/>
  <c r="E49" i="10"/>
  <c r="L48" i="10"/>
  <c r="G48" i="10"/>
  <c r="K47" i="10"/>
  <c r="M47" i="10" s="1"/>
  <c r="F47" i="10"/>
  <c r="I47" i="10" s="1"/>
  <c r="E46" i="10"/>
  <c r="C45" i="10"/>
  <c r="L44" i="10"/>
  <c r="M44" i="10" s="1"/>
  <c r="G44" i="10"/>
  <c r="K43" i="10"/>
  <c r="M43" i="10" s="1"/>
  <c r="F43" i="10"/>
  <c r="I43" i="10" s="1"/>
  <c r="F54" i="10"/>
  <c r="I54" i="10" s="1"/>
  <c r="F52" i="10"/>
  <c r="I52" i="10" s="1"/>
  <c r="F50" i="10"/>
  <c r="I50" i="10" s="1"/>
  <c r="L45" i="10"/>
  <c r="F44" i="10"/>
  <c r="I44" i="10" s="1"/>
  <c r="E43" i="10"/>
  <c r="K48" i="10"/>
  <c r="M48" i="10" s="1"/>
  <c r="G45" i="10"/>
  <c r="L53" i="10"/>
  <c r="L51" i="10"/>
  <c r="L49" i="10"/>
  <c r="F48" i="10"/>
  <c r="I48" i="10" s="1"/>
  <c r="E47" i="10"/>
  <c r="C46" i="10"/>
  <c r="L68" i="10"/>
  <c r="G68" i="10"/>
  <c r="K67" i="10"/>
  <c r="M67" i="10" s="1"/>
  <c r="F67" i="10"/>
  <c r="I67" i="10" s="1"/>
  <c r="E66" i="10"/>
  <c r="C65" i="10"/>
  <c r="L64" i="10"/>
  <c r="G64" i="10"/>
  <c r="K63" i="10"/>
  <c r="M63" i="10" s="1"/>
  <c r="F63" i="10"/>
  <c r="I63" i="10" s="1"/>
  <c r="E62" i="10"/>
  <c r="C61" i="10"/>
  <c r="L60" i="10"/>
  <c r="G60" i="10"/>
  <c r="K59" i="10"/>
  <c r="M59" i="10" s="1"/>
  <c r="F59" i="10"/>
  <c r="I59" i="10" s="1"/>
  <c r="E58" i="10"/>
  <c r="C57" i="10"/>
  <c r="L56" i="10"/>
  <c r="G56" i="10"/>
  <c r="K55" i="10"/>
  <c r="M55" i="10" s="1"/>
  <c r="F55" i="10"/>
  <c r="I55" i="10" s="1"/>
  <c r="E68" i="10"/>
  <c r="C67" i="10"/>
  <c r="L66" i="10"/>
  <c r="G66" i="10"/>
  <c r="K65" i="10"/>
  <c r="M65" i="10" s="1"/>
  <c r="F65" i="10"/>
  <c r="I65" i="10" s="1"/>
  <c r="E64" i="10"/>
  <c r="C63" i="10"/>
  <c r="L62" i="10"/>
  <c r="G62" i="10"/>
  <c r="K61" i="10"/>
  <c r="M61" i="10" s="1"/>
  <c r="F61" i="10"/>
  <c r="I61" i="10" s="1"/>
  <c r="E60" i="10"/>
  <c r="C59" i="10"/>
  <c r="L58" i="10"/>
  <c r="G58" i="10"/>
  <c r="K57" i="10"/>
  <c r="F57" i="10"/>
  <c r="I57" i="10" s="1"/>
  <c r="E56" i="10"/>
  <c r="C55" i="10"/>
  <c r="C68" i="10"/>
  <c r="L67" i="10"/>
  <c r="G67" i="10"/>
  <c r="K66" i="10"/>
  <c r="F66" i="10"/>
  <c r="I66" i="10" s="1"/>
  <c r="E65" i="10"/>
  <c r="C64" i="10"/>
  <c r="L63" i="10"/>
  <c r="G63" i="10"/>
  <c r="K62" i="10"/>
  <c r="F62" i="10"/>
  <c r="I62" i="10" s="1"/>
  <c r="E61" i="10"/>
  <c r="C60" i="10"/>
  <c r="L59" i="10"/>
  <c r="G59" i="10"/>
  <c r="K58" i="10"/>
  <c r="F58" i="10"/>
  <c r="I58" i="10" s="1"/>
  <c r="K68" i="10"/>
  <c r="G65" i="10"/>
  <c r="K60" i="10"/>
  <c r="C56" i="10"/>
  <c r="F68" i="10"/>
  <c r="I68" i="10" s="1"/>
  <c r="E67" i="10"/>
  <c r="C66" i="10"/>
  <c r="L61" i="10"/>
  <c r="F60" i="10"/>
  <c r="I60" i="10" s="1"/>
  <c r="E59" i="10"/>
  <c r="C58" i="10"/>
  <c r="G57" i="10"/>
  <c r="K56" i="10"/>
  <c r="M56" i="10" s="1"/>
  <c r="G55" i="10"/>
  <c r="K64" i="10"/>
  <c r="M64" i="10" s="1"/>
  <c r="G61" i="10"/>
  <c r="E57" i="10"/>
  <c r="E55" i="10"/>
  <c r="L65" i="10"/>
  <c r="E63" i="10"/>
  <c r="F56" i="10"/>
  <c r="I56" i="10" s="1"/>
  <c r="F64" i="10"/>
  <c r="I64" i="10" s="1"/>
  <c r="C62" i="10"/>
  <c r="L57" i="10"/>
  <c r="L55" i="10"/>
  <c r="E82" i="10"/>
  <c r="C81" i="10"/>
  <c r="L80" i="10"/>
  <c r="G80" i="10"/>
  <c r="K79" i="10"/>
  <c r="M79" i="10" s="1"/>
  <c r="F79" i="10"/>
  <c r="I79" i="10" s="1"/>
  <c r="E78" i="10"/>
  <c r="C77" i="10"/>
  <c r="L76" i="10"/>
  <c r="G76" i="10"/>
  <c r="K75" i="10"/>
  <c r="M75" i="10" s="1"/>
  <c r="F75" i="10"/>
  <c r="I75" i="10" s="1"/>
  <c r="E74" i="10"/>
  <c r="C73" i="10"/>
  <c r="L72" i="10"/>
  <c r="G72" i="10"/>
  <c r="K71" i="10"/>
  <c r="M71" i="10" s="1"/>
  <c r="F71" i="10"/>
  <c r="I71" i="10" s="1"/>
  <c r="E70" i="10"/>
  <c r="C69" i="10"/>
  <c r="C82" i="10"/>
  <c r="L81" i="10"/>
  <c r="G81" i="10"/>
  <c r="L82" i="10"/>
  <c r="G82" i="10"/>
  <c r="K81" i="10"/>
  <c r="M81" i="10" s="1"/>
  <c r="F81" i="10"/>
  <c r="I81" i="10" s="1"/>
  <c r="E80" i="10"/>
  <c r="C79" i="10"/>
  <c r="L78" i="10"/>
  <c r="G78" i="10"/>
  <c r="K77" i="10"/>
  <c r="F77" i="10"/>
  <c r="I77" i="10" s="1"/>
  <c r="E76" i="10"/>
  <c r="C75" i="10"/>
  <c r="L74" i="10"/>
  <c r="G74" i="10"/>
  <c r="K73" i="10"/>
  <c r="F73" i="10"/>
  <c r="I73" i="10" s="1"/>
  <c r="E72" i="10"/>
  <c r="C71" i="10"/>
  <c r="L70" i="10"/>
  <c r="G70" i="10"/>
  <c r="K69" i="10"/>
  <c r="F69" i="10"/>
  <c r="I69" i="10" s="1"/>
  <c r="K82" i="10"/>
  <c r="M82" i="10" s="1"/>
  <c r="F82" i="10"/>
  <c r="I82" i="10" s="1"/>
  <c r="E81" i="10"/>
  <c r="C80" i="10"/>
  <c r="L79" i="10"/>
  <c r="G79" i="10"/>
  <c r="K78" i="10"/>
  <c r="M78" i="10" s="1"/>
  <c r="F78" i="10"/>
  <c r="I78" i="10" s="1"/>
  <c r="E77" i="10"/>
  <c r="C76" i="10"/>
  <c r="L75" i="10"/>
  <c r="G75" i="10"/>
  <c r="K74" i="10"/>
  <c r="M74" i="10" s="1"/>
  <c r="F74" i="10"/>
  <c r="I74" i="10" s="1"/>
  <c r="E73" i="10"/>
  <c r="C72" i="10"/>
  <c r="L71" i="10"/>
  <c r="G71" i="10"/>
  <c r="K70" i="10"/>
  <c r="M70" i="10" s="1"/>
  <c r="F70" i="10"/>
  <c r="I70" i="10" s="1"/>
  <c r="E69" i="10"/>
  <c r="K76" i="10"/>
  <c r="G73" i="10"/>
  <c r="L77" i="10"/>
  <c r="F76" i="10"/>
  <c r="I76" i="10" s="1"/>
  <c r="E75" i="10"/>
  <c r="C74" i="10"/>
  <c r="L69" i="10"/>
  <c r="K80" i="10"/>
  <c r="M80" i="10" s="1"/>
  <c r="G77" i="10"/>
  <c r="K72" i="10"/>
  <c r="G69" i="10"/>
  <c r="H69" i="10" s="1"/>
  <c r="E79" i="10"/>
  <c r="F72" i="10"/>
  <c r="I72" i="10" s="1"/>
  <c r="C70" i="10"/>
  <c r="F80" i="10"/>
  <c r="I80" i="10" s="1"/>
  <c r="C78" i="10"/>
  <c r="L73" i="10"/>
  <c r="E71" i="10"/>
  <c r="C32" i="10"/>
  <c r="H71" i="10" l="1"/>
  <c r="H79" i="10"/>
  <c r="H70" i="10"/>
  <c r="H78" i="10"/>
  <c r="M73" i="10"/>
  <c r="H76" i="10"/>
  <c r="M60" i="10"/>
  <c r="M58" i="10"/>
  <c r="M66" i="10"/>
  <c r="H58" i="10"/>
  <c r="H66" i="10"/>
  <c r="H60" i="10"/>
  <c r="H68" i="10"/>
  <c r="H45" i="10"/>
  <c r="H48" i="10"/>
  <c r="H51" i="10"/>
  <c r="H46" i="10"/>
  <c r="M49" i="10"/>
  <c r="H52" i="10"/>
  <c r="I32" i="10"/>
  <c r="M40" i="10"/>
  <c r="H29" i="10"/>
  <c r="H33" i="10"/>
  <c r="H37" i="10"/>
  <c r="M27" i="10"/>
  <c r="I31" i="10"/>
  <c r="H40" i="10"/>
  <c r="H39" i="10"/>
  <c r="M42" i="10"/>
  <c r="I29" i="10"/>
  <c r="H38" i="10"/>
  <c r="M41" i="10"/>
  <c r="H2" i="10"/>
  <c r="H4" i="10"/>
  <c r="I10" i="10"/>
  <c r="I7" i="10"/>
  <c r="M19" i="10"/>
  <c r="H3" i="10"/>
  <c r="M14" i="10"/>
  <c r="H19" i="10"/>
  <c r="I22" i="10"/>
  <c r="H6" i="10"/>
  <c r="I9" i="10"/>
  <c r="H14" i="10"/>
  <c r="I17" i="10"/>
  <c r="H22" i="10"/>
  <c r="H25" i="10"/>
  <c r="M4" i="10"/>
  <c r="M12" i="10"/>
  <c r="M20" i="10"/>
  <c r="H55" i="10"/>
  <c r="H59" i="10"/>
  <c r="H43" i="10"/>
  <c r="H50" i="10"/>
  <c r="M30" i="10"/>
  <c r="H28" i="10"/>
  <c r="H26" i="10"/>
  <c r="M29" i="10"/>
  <c r="H42" i="10"/>
  <c r="H8" i="10"/>
  <c r="H41" i="10"/>
  <c r="H24" i="10"/>
  <c r="H15" i="10"/>
  <c r="I23" i="10"/>
  <c r="I25" i="10"/>
  <c r="H5" i="10"/>
  <c r="I8" i="10"/>
  <c r="H13" i="10"/>
  <c r="I16" i="10"/>
  <c r="H21" i="10"/>
  <c r="I24" i="10"/>
  <c r="H75" i="10"/>
  <c r="H65" i="10"/>
  <c r="H67" i="10"/>
  <c r="M72" i="10"/>
  <c r="H73" i="10"/>
  <c r="M69" i="10"/>
  <c r="M77" i="10"/>
  <c r="H72" i="10"/>
  <c r="H80" i="10"/>
  <c r="M68" i="10"/>
  <c r="M62" i="10"/>
  <c r="H62" i="10"/>
  <c r="H56" i="10"/>
  <c r="H64" i="10"/>
  <c r="H44" i="10"/>
  <c r="M46" i="10"/>
  <c r="N54" i="10" s="1"/>
  <c r="H49" i="10"/>
  <c r="H53" i="10"/>
  <c r="M53" i="10"/>
  <c r="I28" i="10"/>
  <c r="I36" i="10"/>
  <c r="H27" i="10"/>
  <c r="H31" i="10"/>
  <c r="H35" i="10"/>
  <c r="H32" i="10"/>
  <c r="M35" i="10"/>
  <c r="H30" i="10"/>
  <c r="M33" i="10"/>
  <c r="I37" i="10"/>
  <c r="H20" i="10"/>
  <c r="H12" i="10"/>
  <c r="M11" i="10"/>
  <c r="I19" i="10"/>
  <c r="I15" i="10"/>
  <c r="M6" i="10"/>
  <c r="H11" i="10"/>
  <c r="I18" i="10"/>
  <c r="H23" i="10"/>
  <c r="I5" i="10"/>
  <c r="H10" i="10"/>
  <c r="I13" i="10"/>
  <c r="H18" i="10"/>
  <c r="I21" i="10"/>
  <c r="M8" i="10"/>
  <c r="M16" i="10"/>
  <c r="M24" i="10"/>
  <c r="H74" i="10"/>
  <c r="H82" i="10"/>
  <c r="H77" i="10"/>
  <c r="M76" i="10"/>
  <c r="H81" i="10"/>
  <c r="H61" i="10"/>
  <c r="H57" i="10"/>
  <c r="H63" i="10"/>
  <c r="M57" i="10"/>
  <c r="N62" i="10" s="1"/>
  <c r="H47" i="10"/>
  <c r="H54" i="10"/>
  <c r="M51" i="10"/>
  <c r="M28" i="10"/>
  <c r="N32" i="10" s="1"/>
  <c r="M36" i="10"/>
  <c r="I27" i="10"/>
  <c r="H36" i="10"/>
  <c r="M39" i="10"/>
  <c r="M38" i="10"/>
  <c r="I42" i="10"/>
  <c r="H34" i="10"/>
  <c r="M37" i="10"/>
  <c r="I41" i="10"/>
  <c r="I11" i="10"/>
  <c r="H16" i="10"/>
  <c r="N23" i="10"/>
  <c r="N19" i="10"/>
  <c r="N15" i="10"/>
  <c r="N11" i="10"/>
  <c r="N7" i="10"/>
  <c r="N3" i="10"/>
  <c r="N25" i="10"/>
  <c r="N24" i="10"/>
  <c r="N20" i="10"/>
  <c r="N16" i="10"/>
  <c r="N12" i="10"/>
  <c r="N8" i="10"/>
  <c r="N4" i="10"/>
  <c r="N21" i="10"/>
  <c r="N17" i="10"/>
  <c r="N18" i="10"/>
  <c r="N13" i="10"/>
  <c r="N9" i="10"/>
  <c r="N5" i="10"/>
  <c r="N22" i="10"/>
  <c r="N14" i="10"/>
  <c r="N10" i="10"/>
  <c r="N6" i="10"/>
  <c r="N2" i="10"/>
  <c r="H7" i="10"/>
  <c r="I4" i="10"/>
  <c r="H9" i="10"/>
  <c r="I12" i="10"/>
  <c r="H17" i="10"/>
  <c r="I20" i="10"/>
  <c r="G25" i="9" l="1"/>
  <c r="E25" i="9"/>
  <c r="N82" i="10"/>
  <c r="N78" i="10"/>
  <c r="N74" i="10"/>
  <c r="N70" i="10"/>
  <c r="N80" i="10"/>
  <c r="N76" i="10"/>
  <c r="N72" i="10"/>
  <c r="N81" i="10"/>
  <c r="N77" i="10"/>
  <c r="N73" i="10"/>
  <c r="N69" i="10"/>
  <c r="N79" i="10"/>
  <c r="N71" i="10"/>
  <c r="N75" i="10"/>
  <c r="N67" i="10"/>
  <c r="N61" i="10"/>
  <c r="N64" i="10"/>
  <c r="N66" i="10"/>
  <c r="N33" i="10"/>
  <c r="N26" i="10"/>
  <c r="N42" i="10"/>
  <c r="N36" i="10"/>
  <c r="N43" i="10"/>
  <c r="N51" i="10"/>
  <c r="N48" i="10"/>
  <c r="N55" i="10"/>
  <c r="N65" i="10"/>
  <c r="N68" i="10"/>
  <c r="N27" i="10"/>
  <c r="N35" i="10"/>
  <c r="N30" i="10"/>
  <c r="N41" i="10"/>
  <c r="N40" i="10"/>
  <c r="N47" i="10"/>
  <c r="N53" i="10"/>
  <c r="N52" i="10"/>
  <c r="N63" i="10"/>
  <c r="N56" i="10"/>
  <c r="N58" i="10"/>
  <c r="N29" i="10"/>
  <c r="N37" i="10"/>
  <c r="N34" i="10"/>
  <c r="N28" i="10"/>
  <c r="N46" i="10"/>
  <c r="N45" i="10"/>
  <c r="N50" i="10"/>
  <c r="N59" i="10"/>
  <c r="N57" i="10"/>
  <c r="N60" i="10"/>
  <c r="N31" i="10"/>
  <c r="N39" i="10"/>
  <c r="N38" i="10"/>
  <c r="N49" i="10"/>
  <c r="N44" i="10"/>
  <c r="G31" i="9" l="1"/>
  <c r="O31" i="9" s="1"/>
  <c r="E31" i="9"/>
  <c r="E27" i="9"/>
  <c r="G27" i="9"/>
  <c r="O27" i="9" s="1"/>
  <c r="G29" i="9"/>
  <c r="O29" i="9" s="1"/>
  <c r="E29" i="9"/>
  <c r="G33" i="9"/>
  <c r="O33" i="9" s="1"/>
  <c r="E33" i="9"/>
  <c r="O25" i="9"/>
  <c r="M7" i="9" l="1"/>
</calcChain>
</file>

<file path=xl/sharedStrings.xml><?xml version="1.0" encoding="utf-8"?>
<sst xmlns="http://schemas.openxmlformats.org/spreadsheetml/2006/main" count="1695" uniqueCount="851">
  <si>
    <t>EVALUACIÓN INDEPENDIENTE SISTEMA DE CONTROL INTERNO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</si>
  <si>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 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t>
  </si>
  <si>
    <t>Orientaciones Generales</t>
  </si>
  <si>
    <r>
      <rPr>
        <sz val="10"/>
        <rFont val="Arial Narrow"/>
        <family val="2"/>
        <charset val="1"/>
      </rPr>
      <t xml:space="preserve">El archivo contiene las siguientes hojas:
 -  </t>
    </r>
    <r>
      <rPr>
        <b/>
        <sz val="11"/>
        <rFont val="Arial Narrow"/>
        <family val="2"/>
        <charset val="1"/>
      </rPr>
      <t xml:space="preserve">Pestañas por cada uno de los componentes de control interno: </t>
    </r>
    <r>
      <rPr>
        <sz val="10"/>
        <rFont val="Arial Narrow"/>
        <family val="2"/>
        <charset val="1"/>
      </rPr>
      <t>"Ambiente de Control", "Evaluación de riesgos", "Actividades de control", "Información y Comunicación", y " Actividades de Monitoreo". las cuales cuentan todas con la siguiente estructura:</t>
    </r>
  </si>
  <si>
    <t>Columna</t>
  </si>
  <si>
    <t>Descripción</t>
  </si>
  <si>
    <r>
      <rPr>
        <b/>
        <sz val="9"/>
        <rFont val="Arial Narrow"/>
        <family val="2"/>
        <charset val="1"/>
      </rPr>
      <t xml:space="preserve">
</t>
    </r>
    <r>
      <rPr>
        <b/>
        <i/>
        <u/>
        <sz val="9"/>
        <rFont val="Arial Narrow"/>
        <family val="2"/>
        <charset val="1"/>
      </rPr>
      <t>Lineamiento X:</t>
    </r>
  </si>
  <si>
    <t>Esta columna define los lineamientos generales para cada uno de los componentes del MECI y se asocian los temas específicos que se deben analizar en cada uno.</t>
  </si>
  <si>
    <t>DIMENSIÓN O POLÍTICA DEL MIPG ASOCIADA AL REQUERIMIENTO</t>
  </si>
  <si>
    <t>En esta columna se deben asociar la (las) dimensión (es), así como la (s) política (s) de gestión y desempeño que permiten el desarrollo del tema en la entidad, en el marco del Modelo Integrado de Planeación y Gestión MIPG.</t>
  </si>
  <si>
    <r>
      <rPr>
        <b/>
        <sz val="9"/>
        <rFont val="Arial Narrow"/>
        <family val="2"/>
        <charset val="1"/>
      </rPr>
      <t>Evaluación "</t>
    </r>
    <r>
      <rPr>
        <b/>
        <sz val="10"/>
        <rFont val="Arial Narrow"/>
        <family val="2"/>
        <charset val="1"/>
      </rPr>
      <t xml:space="preserve">si se encuentra Presente"
</t>
    </r>
    <r>
      <rPr>
        <sz val="9"/>
        <rFont val="Arial Narrow"/>
        <family val="2"/>
        <charset val="1"/>
      </rPr>
      <t>Referencia a Procesos, Manuales/Políticas de Operación/Procedimientos/Instructivos u otros desarrollos que den cuente de su aplicación</t>
    </r>
  </si>
  <si>
    <t>Indicar el nombre del proceso, manual, política de operación, procedimiento o instructivo en donde se encuentra documentado y su fuente de consulta.
De acuerdo con lo identificado como resultado de la evaluación del requerimiento, seleccione de la lista desplegable 1, 2 o 3 de acuerdo con las siguientes definiciones:
1 - No existen actividades diseñadas para cubrir el requerimiento. 
2 - Existen actividades diseñadas o en proceso de diseño, pero éstas no se encuentran documentadas en las políticas/procedimientos u otras herramientas
3 - Las actividades se encuentran diseñadas, documentadas y socializadas de acuerdo con el requerimiento.
Nota: Entiendase "diseñada" como aquella actividad que cuenta con un responsable(s), periodicidad (cada cuanto se realiza ), proposito (objetivo), Como se lleva a cabo  (procedimiento), qué pasa con las desviaciones y/o excepciones (producto de su ejecucion) y cuenta con evidencia (documentacion).</t>
  </si>
  <si>
    <t>EVIDENCIA DEL CONTROL</t>
  </si>
  <si>
    <t>No.</t>
  </si>
  <si>
    <t>Relaciona el consecutivo de las evidencias que se identifican en relación con la efectividad del control.</t>
  </si>
  <si>
    <t>Referencia a Análisis y verificaciones en el marco del Comité Institucional de Coordinación de Control Interno</t>
  </si>
  <si>
    <t>Indicar las acciones que se han adelantado para evaluar el estado del Sistema de Control Interno en el marco del Comité Institucional de Coordinación de Control Interno. Acciones entendidas a las modificaciones, actualizaciones y actividades de fortalecimiento del sistema a partir de la normatividad vigente.</t>
  </si>
  <si>
    <t xml:space="preserve">Observaciones de la evaluacion independiente (tener encuenta papel de  líneas de defensa) </t>
  </si>
  <si>
    <t>Indicar las acciones que se han adelantado en el marco de la evaluaciòn independiente (auditoria interna), sobre el estado del Sistema de Control Interno . Acciones entendidas en la evaluación y monitoreo de la efectividad del control, incluyendo el seguimiento a los controles de la primera y segunda linea de defensa.</t>
  </si>
  <si>
    <r>
      <rPr>
        <b/>
        <sz val="9"/>
        <rFont val="Arial Narrow"/>
        <family val="2"/>
        <charset val="1"/>
      </rPr>
      <t xml:space="preserve">Evaluación </t>
    </r>
    <r>
      <rPr>
        <b/>
        <sz val="10"/>
        <rFont val="Arial Narrow"/>
        <family val="2"/>
        <charset val="1"/>
      </rPr>
      <t>"si se encuentra Funcionando"</t>
    </r>
  </si>
  <si>
    <t>Seleccionar de la lista desplegable 1, 2 o 3 de acuerdo con los siguientes criterios y basado en los resultados reportados por la Oficina de Control Interno así:
1 - El control  no opera como está diseñado o bien no está presente (no se ha implementado)
2 - El control opera como está diseñado pero con algunas falencias
3-  El control opera como está diseñado y es efectivo frente al cumplimiento de los objetivos y para evitar la materialización del riesgo.</t>
  </si>
  <si>
    <r>
      <rPr>
        <sz val="10"/>
        <rFont val="Arial Narrow"/>
        <family val="2"/>
        <charset val="1"/>
      </rPr>
      <t xml:space="preserve"> -</t>
    </r>
    <r>
      <rPr>
        <sz val="11"/>
        <rFont val="Arial Narrow"/>
        <family val="2"/>
        <charset val="1"/>
      </rPr>
      <t xml:space="preserve"> </t>
    </r>
    <r>
      <rPr>
        <b/>
        <sz val="11"/>
        <rFont val="Arial Narrow"/>
        <family val="2"/>
        <charset val="1"/>
      </rPr>
      <t>Análisis de Resultados:</t>
    </r>
    <r>
      <rPr>
        <sz val="10"/>
        <rFont val="Arial Narrow"/>
        <family val="2"/>
        <charset val="1"/>
      </rPr>
      <t xml:space="preserve"> Esta hoja permite establecer si el Sistema de Control Interno evaluado se encuentra </t>
    </r>
    <r>
      <rPr>
        <b/>
        <sz val="10"/>
        <rFont val="Arial Narrow"/>
        <family val="2"/>
        <charset val="1"/>
      </rPr>
      <t>PRESENTE y FUNCIONANDO</t>
    </r>
    <r>
      <rPr>
        <sz val="10"/>
        <rFont val="Arial Narrow"/>
        <family val="2"/>
        <charset val="1"/>
      </rPr>
      <t xml:space="preserve">, permitiéndo definir puntos de mejora a través de los componentes del MECI y </t>
    </r>
    <r>
      <rPr>
        <sz val="10"/>
        <color rgb="FFFF0000"/>
        <rFont val="Arial Narrow"/>
        <family val="2"/>
        <charset val="1"/>
      </rPr>
      <t>su articulacion</t>
    </r>
    <r>
      <rPr>
        <sz val="10"/>
        <rFont val="Arial Narrow"/>
        <family val="2"/>
        <charset val="1"/>
      </rPr>
      <t xml:space="preserve"> con las Dimensiones del MIPG.</t>
    </r>
  </si>
  <si>
    <t xml:space="preserve">Clasificación </t>
  </si>
  <si>
    <t>Observaciones del Control</t>
  </si>
  <si>
    <t>Mantenimiento del Control</t>
  </si>
  <si>
    <t>Cuando en el análisis de los requerimientos en los diferentes componentes del MECI se cuente con aspectos evaluados en nivel 3 (presente) y 3 (funcionando).</t>
  </si>
  <si>
    <t>Se encuentra presente y funciona correctamente, por lo tanto se requiere acciones o actividades  dirigidas a su mantenimiento dentro del marco de las lineas de defensa.</t>
  </si>
  <si>
    <t>Oportunidad de Mejora</t>
  </si>
  <si>
    <t>Cuando en el análisis de los requerimientos en los diferentes componentes del MECI se cuente con aspectos evaluados en nivel 2 (presente) y 3 (funcionando).</t>
  </si>
  <si>
    <t xml:space="preserve"> Se encuentra presente  y funcionando, pero requiere mejoras frente a su diseño, ya que  opera de manera efectiva
</t>
  </si>
  <si>
    <t>Deficiencia de Control
(Diseño o Ejecución)</t>
  </si>
  <si>
    <t>Cuando en el análisis de los requerimientos en los diferentes componentes del MECI se cuente con aspectos evaluados en nivel 2 (presente) y 2 (funcionando); 3 (presente) y 1 (funcionando); 3 (presente) y 2 (funcionando); 2 (presente) y 1 (funcionando)</t>
  </si>
  <si>
    <t>Se encuentra presente y funcionando, pero requiere acciones dirigidas a fortalecer  o mejorar su diseño y/o ejecucion.</t>
  </si>
  <si>
    <t>Deficiencia de Control Mayor
(Diseño y Ejecución)</t>
  </si>
  <si>
    <t>Cuando en el análisis de los requerimientos en los diferentes componentes del MECI se cuente con aspectos evaluados en nivel 1 (presente) y 1 (funcionando);1 (presente) y 2 (funcionando); 1(presente) y 3 (funcionando).</t>
  </si>
  <si>
    <t>No se encuentra presente  por lo tanto no esta funcionando, lo que hace que se requieran acciones dirigidas a fortalecer su diseño y puesta en marcha</t>
  </si>
  <si>
    <r>
      <rPr>
        <sz val="10"/>
        <rFont val="Arial Narrow"/>
        <family val="2"/>
        <charset val="1"/>
      </rPr>
      <t xml:space="preserve"> -</t>
    </r>
    <r>
      <rPr>
        <sz val="11"/>
        <rFont val="Arial Narrow"/>
        <family val="2"/>
        <charset val="1"/>
      </rPr>
      <t xml:space="preserve"> </t>
    </r>
    <r>
      <rPr>
        <b/>
        <sz val="11"/>
        <rFont val="Arial Narrow"/>
        <family val="2"/>
        <charset val="1"/>
      </rPr>
      <t>Conclusiones:</t>
    </r>
    <r>
      <rPr>
        <sz val="10"/>
        <rFont val="Arial Narrow"/>
        <family val="2"/>
        <charset val="1"/>
      </rPr>
      <t xml:space="preserve"> Esta hoja permite establecer si el Sistema de Control Interno evaluado se encuentra </t>
    </r>
    <r>
      <rPr>
        <b/>
        <sz val="10"/>
        <rFont val="Arial Narrow"/>
        <family val="2"/>
        <charset val="1"/>
      </rPr>
      <t>PRESENTE y FUNCIONANDO</t>
    </r>
    <r>
      <rPr>
        <sz val="10"/>
        <rFont val="Arial Narrow"/>
        <family val="2"/>
        <charset val="1"/>
      </rPr>
      <t>, definiendo puntos de mejora a través de los componentes del MECI y su relación con las Dimensiones del MIPG.</t>
    </r>
  </si>
  <si>
    <r>
      <rPr>
        <sz val="10"/>
        <rFont val="Arial Narrow"/>
        <family val="2"/>
        <charset val="1"/>
      </rPr>
      <t xml:space="preserve"> -</t>
    </r>
    <r>
      <rPr>
        <sz val="11"/>
        <rFont val="Arial Narrow"/>
        <family val="2"/>
        <charset val="1"/>
      </rPr>
      <t xml:space="preserve"> </t>
    </r>
    <r>
      <rPr>
        <b/>
        <sz val="11"/>
        <rFont val="Arial Narrow"/>
        <family val="2"/>
        <charset val="1"/>
      </rPr>
      <t>Definiciones:</t>
    </r>
    <r>
      <rPr>
        <sz val="11"/>
        <rFont val="Arial Narrow"/>
        <family val="2"/>
        <charset val="1"/>
      </rPr>
      <t xml:space="preserve"> A</t>
    </r>
    <r>
      <rPr>
        <sz val="10"/>
        <rFont val="Arial Narrow"/>
        <family val="2"/>
        <charset val="1"/>
      </rPr>
      <t>lgunos términos asociados a con control interno y utilizados en diferentes partes del formato.</t>
    </r>
  </si>
  <si>
    <t>Términos y Definiciones</t>
  </si>
  <si>
    <t>Término</t>
  </si>
  <si>
    <t>Actividad de control</t>
  </si>
  <si>
    <t>Acciones establecidas en los procesos, políticas, procedimientos u otras herramientas que permiten que se lleven a cabo las instrucciones de la Administración para mitigar los riesgos relacionados con el logro de los objetivos. Las Actividades de Control son un Componente del Control Interno.</t>
  </si>
  <si>
    <t>Alta Dirección</t>
  </si>
  <si>
    <t>Comprende los empleos del Nivel Directivo a los cuales corresponden funciones de dirección general, de formulación de políticas institucionales y de adopción de planes, programas y proyectos. (Decreto 770 de 2005)</t>
  </si>
  <si>
    <t>Ambiente de control</t>
  </si>
  <si>
    <t>El ambiente de control establece el tono de una organización. Es la base de los otros componentes del control interno pues define los valores y principios con los cuales se rige la entidad e influye en la conciencia de los servidores sobre la forma en que se deben llevar a cabo las operaciones.</t>
  </si>
  <si>
    <t>Comité Institucional de Coordinación de Control Interno</t>
  </si>
  <si>
    <t>Instancia del más alto nivel jerárquico, creado como órgano asesor e instancia decisora en los asuntos de control interno, de oblgatoria conformación para todas las entidades estatales. (Ley 87 de 1993, art 13 y Decreto 648 de 2017).</t>
  </si>
  <si>
    <t>Comité Institucional de Gestión y Desempeño</t>
  </si>
  <si>
    <t>Instancia del más alto nivel jerárquico, encargado de orientar la implementación y operación del Modelo Integrado de Planeación y Gestión MIPG, de oblgatoria conformación para todas las entidades estatales. (Decreto 1499 de 2017).</t>
  </si>
  <si>
    <t>Componente</t>
  </si>
  <si>
    <t>Uno de los cinco elementos del Modelo Estándar de Control Interno MECI.</t>
  </si>
  <si>
    <t>Conflicto de interés</t>
  </si>
  <si>
    <t>Situación en la cual un auditor interno, que ocupa un puesto de confianza, tiene interés personal o profesional en competencia con otros intereses. Tales intereses pueden hacerle difícil el cumplimiento imparcial de sus tareas. (Tomado de las Normas Internacionales de Auditoría Interna Norma 1120)
En el sector público el conflicto de interés existe cuando el interés personal de quien ejerce una función pública colisiona con los deberes y obligaciones del cargo que desempeña. (Guía Conflictos de Interés de Servidores Públicos. Función Pública. 2018).</t>
  </si>
  <si>
    <t>Control Interno</t>
  </si>
  <si>
    <t>Estructura de procesos, políticas, procedimientos, manuales y otras herramientas diseñadas por la entidad para proporcionar seguridad razonable de que los objetivos y metas se alcanzarán y que los eventos no deseados se evitaran o bien se detectaran y corregirán.</t>
  </si>
  <si>
    <t>Control interno efectivo</t>
  </si>
  <si>
    <t>El Sistema de Control Interno para que sea efectivo requiere que cada uno de los cinco componentes del MECI y sus lineamientos, estén presentes, funcionando y operando de manera articulada con el MIPG.</t>
  </si>
  <si>
    <t>Controles generales de TI</t>
  </si>
  <si>
    <t>Actividades de control que ayudan a asegurar la apropiada operación de la tecnología, incluyen los controles sobre la infraestructura de tecnología, seguridad de la información, adquisición de tecnología  su desarrollo y mantenimiento.</t>
  </si>
  <si>
    <t>Corrupción</t>
  </si>
  <si>
    <t>Posibilidad de que por acción u omisión, se use el poder para desviar la gestión de lo público hacia un beneficio privado.  (Secretaría de Transparencia)</t>
  </si>
  <si>
    <t>COSO</t>
  </si>
  <si>
    <t>Committe of Sponsoring Organizations of the Treadway Commission (por sus siglas en inglés). COSO es una iniciativa conjunta de cinco organizaciones del sector privado y se dedica a liderar el desarrollo de marcos y guías en control interno y gestión de riesgos.</t>
  </si>
  <si>
    <t>Cumplimiento</t>
  </si>
  <si>
    <t>Esta relacionado con el cumplimiento a las leyes y regulaciones aplicables a la Entidad.</t>
  </si>
  <si>
    <t>Deficiencia de control</t>
  </si>
  <si>
    <t xml:space="preserve">Es una falla con respecto a un control particular o actividad de control. </t>
  </si>
  <si>
    <t>Deficiencia del Sistema de control interno</t>
  </si>
  <si>
    <t>Se asocia a fallas o brechas en un componente o componentes y sus lineamientos que tiene la capacidad para generar riesgos.</t>
  </si>
  <si>
    <t>Evaluación de Riesgos</t>
  </si>
  <si>
    <t>Proceso que permite a cada entidad identificar, analizar y administrar riesgos relevantes para el logro de sus objetivos.</t>
  </si>
  <si>
    <t>Evaluaciones continuas</t>
  </si>
  <si>
    <t>Corresponden a actividades (manuales o automáticas) que sirven para monitorear la efectividad del control interno en el día a día de las operaciones. Estas evaluaciones incluyen actos regulares de administración, comparaciones, conciliaciones y otras acciones rutinarias.</t>
  </si>
  <si>
    <t>Evaluaciones separadas</t>
  </si>
  <si>
    <t>Incluye autoevaluaciones, en las que las personas responsables por una unidad o función particular (2a línea de defensa) determinan la efectividad de los controles para sus actividades clave para el logro de los objetivos institucionales.
Así mismo, se incluyen las evaluaciones realizadas por las Auditorías (interna y externa).</t>
  </si>
  <si>
    <t>Funcionando</t>
  </si>
  <si>
    <t>La determinación que los componentes y lineamientos son aplicados de forma sistemática como han sido diseñados y es posible analizar su efectividad para evitar la materialización de riesgos, mediante el contraste de información relevante.</t>
  </si>
  <si>
    <t>Integridad</t>
  </si>
  <si>
    <t>El economista estadounidense Anthony Downs “la integridad consiste en la coherencia entre las declaraciones y las realizaciones[1]”, entendiéndose esta como una característica personal, que en el sector público también se refiere al cumplimiento de la promesa que cada servidor le hace al Estado y a la ciudadanía de ejercer a cabalidad su labor. (Tomado micrositio MIPG, Dimensión Talento Humano).</t>
  </si>
  <si>
    <t>Lineamiento</t>
  </si>
  <si>
    <t>Especificaciones fundamentales asociadas a cada uno de los componentes del MECI que permitirán establecer la efectividad del Sistema de Control Interno.</t>
  </si>
  <si>
    <t xml:space="preserve">Mantenimieto del Control </t>
  </si>
  <si>
    <t xml:space="preserve">Verificar periodicamente el control y ante cambios en el entorno externo o interno realizar los ajustes correspondientes o incluir un nuevo control </t>
  </si>
  <si>
    <t>Mapa de riesgos</t>
  </si>
  <si>
    <t>Herramiento cualitativa que permite identificar los riesgos de la organización en el cual se presenta una descripción de cada uno de ellos y su tratamiento.</t>
  </si>
  <si>
    <t>Hallazgo en el cual sí existe un cumplimiento, pero a pesar de ello se determina, bajo criterios objetivos, que existe un margen de mejora para optimizar más una actividad, tarea o proceso concreto.</t>
  </si>
  <si>
    <t>Política</t>
  </si>
  <si>
    <t>Declaración emitida por la administración acerca de lo que debe hacerse para el control. Las políticas son la base para la definición de procedimientos.</t>
  </si>
  <si>
    <t>Presente</t>
  </si>
  <si>
    <t>La determinación que existen en diseño e implementación de los requerimientos asociados a las políticas de gestión y desempeño.</t>
  </si>
  <si>
    <t>Procedimiento</t>
  </si>
  <si>
    <t>Actividades desagregadas que implementan una política o determinan acciones concretas para la consecución de un objetivo o meta.</t>
  </si>
  <si>
    <t>Reporte</t>
  </si>
  <si>
    <t>Información suministrada por diferentes instancias de la entidad, que incluye datos internos y externos, así como información financiera y no financiera, necesaria para la toma de decisiones.</t>
  </si>
  <si>
    <t>Riesgo</t>
  </si>
  <si>
    <t>La posibilidad de que un evento ocurra y afecte de manera adversa el logro de los objetivos.</t>
  </si>
  <si>
    <t>Riesgo inherente</t>
  </si>
  <si>
    <t xml:space="preserve">El riesgo frente al logro de los objetivos en ausencia de cualquier acción por parte de la administración para afectar el impacto o probabilidad de dicho riesgo. </t>
  </si>
  <si>
    <t>Riesgo residual</t>
  </si>
  <si>
    <t>El riesgo frente al logro de los objetivos que permanece una vez la respuesta al riesgo ha sido diseñada e implementada por parte de la administración.</t>
  </si>
  <si>
    <t>Segregación de Funciones</t>
  </si>
  <si>
    <t>Se refiere a la asignación de las responsabilidades con diferentes niveles de autorización con el fin de reducir errores o posibles situaciones de corrupción durante el normal desarrollo de sus funciones.</t>
  </si>
  <si>
    <t>Seguridad razonable</t>
  </si>
  <si>
    <t>Determina que no importa que tan bien esté diseñado e implementado el control interno, no se puede garantizar que los objetivos de la entidad se van a cumplir. Esto por las limitaciones inherentes de todo Sistemas de Control Interno.</t>
  </si>
  <si>
    <t xml:space="preserve">Evaluación Independiente </t>
  </si>
  <si>
    <t xml:space="preserve">Se entiende como las prácticas de examen al control interno y ejercicio de auditoría llevadas a cabo por la oficina de control interno o quien haga sus veces, teniendo en cuenta las normas de auditoria generalmente aceptadas. </t>
  </si>
  <si>
    <t>Lineas de Defensa</t>
  </si>
  <si>
    <t>Esquema de asignación de responsabilidades, adaptada del Modelo de las 3 Líneas de Defensa” del Instituto de Auditores, el cual proporciona una manera simple y efectiva para mejorar las comunicaciones en la gestión de riesgos y control mediante la aclaración de las funciones y deberes esenciales relacionados, que permiten contar con diferentes niveles para el control.</t>
  </si>
  <si>
    <t>AMBIENTE DE CONTROL</t>
  </si>
  <si>
    <t>La entidad debe asegurar un ambiente de control que le permita disponer de las condiciones mínimas para el ejercicio del control interno. Esto se logra con el compromiso, liderazgo y los lineamientos de la alta dirección y del Comité Institucional de Coordinación de Control Interno. El Ambiente de Control es el fundamento de todos los demás componentes del control interno, se incluyen la integridad y valores éticos, la competencia (capacidad) de los servidores de la entidad; la manera en que la Alta Dirección asigna autoridad y responsabilidad, así como también el direccionamiento estratégico definido.</t>
  </si>
  <si>
    <t>ID</t>
  </si>
  <si>
    <r>
      <rPr>
        <b/>
        <u/>
        <sz val="11"/>
        <color rgb="FFFFFFFF"/>
        <rFont val="Arial Narrow"/>
        <family val="2"/>
        <charset val="1"/>
      </rPr>
      <t>Lineamiento 1:</t>
    </r>
    <r>
      <rPr>
        <sz val="11"/>
        <color rgb="FFFFFFFF"/>
        <rFont val="Arial Narrow"/>
        <family val="2"/>
        <charset val="1"/>
      </rPr>
      <t xml:space="preserve"> 
La entidad demuestra el compromiso con la integridad (valores) y principios del servicio público</t>
    </r>
  </si>
  <si>
    <r>
      <rPr>
        <b/>
        <sz val="11"/>
        <color rgb="FFFFFFFF"/>
        <rFont val="Arial Narrow"/>
        <family val="2"/>
        <charset val="1"/>
      </rPr>
      <t xml:space="preserve">Explicación de cómo la Entidad </t>
    </r>
    <r>
      <rPr>
        <b/>
        <u/>
        <sz val="11"/>
        <color rgb="FFFFFFFF"/>
        <rFont val="Arial Narrow"/>
        <family val="2"/>
        <charset val="1"/>
      </rPr>
      <t>evidencia</t>
    </r>
    <r>
      <rPr>
        <b/>
        <sz val="11"/>
        <color rgb="FFFFFFFF"/>
        <rFont val="Arial Narrow"/>
        <family val="2"/>
        <charset val="1"/>
      </rPr>
      <t xml:space="preserve"> que está dando respuesta al requerimiento
</t>
    </r>
    <r>
      <rPr>
        <sz val="11"/>
        <color rgb="FFFFFFFF"/>
        <rFont val="Arial Narrow"/>
        <family val="2"/>
        <charset val="1"/>
      </rPr>
      <t>Referencia a Procesos, Manuales/Políticas de Operación/Procedimientos/Instructivos u otros desarrollos que den cuente de su aplicación</t>
    </r>
  </si>
  <si>
    <r>
      <rPr>
        <b/>
        <sz val="11"/>
        <color rgb="FFFFFFFF"/>
        <rFont val="Arial Narrow"/>
        <family val="2"/>
        <charset val="1"/>
      </rPr>
      <t xml:space="preserve">Presente 
</t>
    </r>
    <r>
      <rPr>
        <i/>
        <sz val="11"/>
        <color rgb="FFFFFFFF"/>
        <rFont val="Arial Narrow"/>
        <family val="2"/>
        <charset val="1"/>
      </rPr>
      <t>(1/2/3)</t>
    </r>
  </si>
  <si>
    <t xml:space="preserve">EVIDENCIA DEL CONTROL </t>
  </si>
  <si>
    <r>
      <rPr>
        <b/>
        <sz val="11"/>
        <color rgb="FFFFFFFF"/>
        <rFont val="Arial Narrow"/>
        <family val="2"/>
        <charset val="1"/>
      </rPr>
      <t xml:space="preserve">Funcionando 
</t>
    </r>
    <r>
      <rPr>
        <i/>
        <sz val="11"/>
        <color rgb="FFFFFFFF"/>
        <rFont val="Arial Narrow"/>
        <family val="2"/>
        <charset val="1"/>
      </rPr>
      <t>(1/2/3)</t>
    </r>
  </si>
  <si>
    <t xml:space="preserve">Evaluación </t>
  </si>
  <si>
    <t>EJEMPLO</t>
  </si>
  <si>
    <t xml:space="preserve"> Aplicación del Código de Integridad. (incluye análisis de desviaciones, convivencia laboral, temas disciplinarios internos, quejas o denuncias sobres los servidores de la entidad, u otros temas relacionados).</t>
  </si>
  <si>
    <t>Dimensión Talento Humano
Política Integridad</t>
  </si>
  <si>
    <t>Se implementó el Código de Integridad acorde con el esquema definido de 5 valores y sus lineamientos de conducta y se desarrollaron ejercicios internos con talleres para la socialización e interiorización a todos los servidores y contratistas de la entidad.</t>
  </si>
  <si>
    <t xml:space="preserve">Seguimiento al cumplimiento de la elaboracion y socializacion del Código de Integridad, con base en el informe presentando por la segunda linea de defensa (cuando aplique). </t>
  </si>
  <si>
    <t xml:space="preserve"> Se llevo a cabo un seguimiento a lo dispuesto en el marco del Comité Institucional de Coordinaciòn de Control Intenro, donde se determino la necesidad de estructurar el codigo de integridad siguiendo la metodologia de Funciòn Pùblica, para ello se delego como responsable del mismo al Secretario General.
Se encontro que se realizaron ejercicios ludicos y participativos para la construccion de los 5 valores institucionales, cada mes se  hacen campañas de interiorizacion de los mismo al personal de la entidad, teniendo como evidencia el compromiso de los funcionarios con el horario laboral, una reduccion del ausentismo asi como un bajo porcentaje de quejas por parte de los ciudadanos.
Por otra parte, se realiza seguimiento mensual por parte del Secretario General al cumplimiento de las actividades propuestas en el cronograma.</t>
  </si>
  <si>
    <t>En el marco del Comité Institucional de Control Interno bimensualmente se contrastan quejas internas y externas sobre situaciones irregulares.</t>
  </si>
  <si>
    <t>Se han analizado los temas más críticos acerca en relación con el ausentismo, acoso laboral, solicitudes de traslado y rotación del personal.</t>
  </si>
  <si>
    <t>1.1 Aplicación del Código de Integridad. (incluye análisis de desviaciones, convivencia laboral, temas disciplinarios internos, quejas o denuncias sobres los servidores de la entidad, u otros temas relacionados).</t>
  </si>
  <si>
    <t>Se adopto por medio de acto administrativo el codigo de etica de la Universidad y se desarrollaron diversas actividades para su socializacion e implementacion. Resolucion Rectoria No. 1.071. y con la Resolucion de Rectoria  No. 2.516
Septiembre 14 de 2010
“Por la cual se adopta el documento que establece los Valores, Principios y
Compromisos que Definen el Ethos de la Universidad del Valle”
Marzo 28 de 2008. Ver links http://uvsalud.univalle.edu.co/pdf/codigo_etica_univalle.pdf y http://proxse16.univalle.edu.co/~secretariageneral/rectoria/resoluciones/2010/r-2516.pdf</t>
  </si>
  <si>
    <t xml:space="preserve">En el marco del seguimiento semestral sobre la gestion de las PQRSD y el seguimiento que cada cuatro meses se realiza al plan de atencion al ciudadano y anticorrupcion por parte de la Oficina de Control Interno, se evidencian mejoras en este componente. </t>
  </si>
  <si>
    <t>Continuar con la gestion de las diversas instancias y mecanismos diversos para atender y realizar seguimiento a los temas de integridad, como los comites de acoso laboral, convivencia, derechos humanos, atencion de asuntos estudiantiles. Se considera importante continuar fortalececiendo la cultura organizacional y ciudadana con relacion a la denuncia de los hechos que afectan los derechos fundamentales de las personas. por medio del fortalecemiento de la gestion del talento humano para todos los estamentos de la Universidad con relacion a la induccion, reinduccion, capacitacion, evaluaciones de desempeño.</t>
  </si>
  <si>
    <t xml:space="preserve">1.2 Mecanismos para el manejo de conflictos de interés. </t>
  </si>
  <si>
    <t>Se adopto por medio de acto administrativo el codigo de etica de la Universidad y se han ejecutado actividades por medios virtuales para su socializacion e implementacion; se tienen diversos mecanismos e instancias para el manejo de conflictos como los comites de genero, convivencia, acoso laboral,  derechos humanos, programa de buen gobierno, fortaleciendo la participación ciudadana en los procesos de toma de decisiones, el mejoramiento en  mecanismos de transparencia y acceso a la información pública, el monitoreo y rendición de cuentas, el servicio al ciudadano. Se articula con otros programas y mecanismos de gestón como el plan anticorrupcion y atencion al ciudadano y la atencion de PQRSD. Ver links http://proxse16.univalle.edu.co/~secretariageneral/rectoria/resoluciones/2010/r-2516.pdf y http://uvsalud.univalle.edu.co/pdf/codigo_etica_univalle.pdf y http://atencionalciudadano.univalle.edu.co/</t>
  </si>
  <si>
    <t xml:space="preserve">En el marco del seguimiento semestral sobre la gestion de las PQRSD y en el seguimiento que cada cuatro meses se realiza al plan de atencion al ciudadano y anticorrupcion por parte de la Oficina de Control Interno, se evidencian mejoras en este componente. </t>
  </si>
  <si>
    <t>Continuar con la gestion de las diversas instancias y mecanismos diversos para atender y realizar seguimiento a los temas de integridad, como los comites de acoso laboral, convicencia, derechos humanos, atencion de asuntos estudiantiles. Se considera importante fortalecer la cultura organizacional y ciudadana con relacion a la denuncia de los hechos que afectan los derechos fundamentales de las personas. por medio del fortalecemiento de la gestion del talento humano para todos los estamentos de la Universidad con relacion a la induccion, reinduccion, capacitacion, evaluaciones de desempeño.</t>
  </si>
  <si>
    <t>1.3 Mecanismos frente a la detección y prevención del uso inadecuado de información privilegiada u otras situaciones que puedan implicar riesgos para la entidad.</t>
  </si>
  <si>
    <t>Dimensión Información y Comunicación
Política Transparencia y Acceso a la Información Pública
Política Gestión Documental</t>
  </si>
  <si>
    <t>Implementacion del Programa Integral de Gestión de Datos Personales, tendiente a cumplir las normas en materia de habeas data mediante la adopción de medidas, mecanismos y procedimientos necesarios para impedir su adulteración, pérdida, consulta, uso o acceso no autorizado o fraude, cumplimiento, implementación y consolidación del régimen de protección de datos y permite ser transparente con los Titulares cuya información ha recogido en sus bases de datos, procurando una adecuada utilización de la información, garantizar derechos y libertades a través de la atención de consultas y reclamos las cuales son recepcionadas a través de atención al ciudadano y tramitadas conforme lo dispone la Ley 1581 de 2012. A traves del programa de atencion y participacion al ciudadano, y el programa de PQRSD se fortalece la gestion en la materia. Se cuenta con un mapa de riesgos y un plan que contempla acciones para mitigar los riesgos respecto a la gestion de la informacion. Se tiene implementado el portal de transparencia . Ver linsk http://planeacion.univalle.edu.co/index.php/transparencia-y-acceso-a-informacion-publica y http://atencionalciudadano.univalle.edu.co/  y http://secretariageneral.univalle.edu.co/</t>
  </si>
  <si>
    <t>El programa integral de gestion de datos personales se implemento poor parte de la Secretaria General y el portal de transparencia por parte de la Oficina de Planeacion, se obserrva un cumplimiento al respecto. Se observan avances en otros programas que se articulan con la transparencia, acceso a informacion, etc como el programa de bueno gobierno, atencion al ciudadano y de las PQRSD, y el seguimiento a la gestion del riesgos institucionales</t>
  </si>
  <si>
    <t>Continuar con la presentacion de los informes por las instancias responsables de dicha gestion, como la Secretaria General. Conitnuar con el seguimiento al plan anticorrupcion y Atencion al ciudadano asi como al programa de PQRSD.  Continuar con el monitoreo al modelo de riesgos, su plan y mapa respectivo con relacion a la gestion de la informacion. Fortalecer la cultura organizacional y la sensibilizacion frente a los valores articulandose con gestion del talento humano para todos los estamentos de la Universidad con relacion a la induccion, reinduccion, capacitacion, evaluaciones de desempeño. Continuar con el seguimiento cuatrimestral del plan anticorupcion y atencion al ciudadano</t>
  </si>
  <si>
    <t xml:space="preserve">1.4 La evaluación de las acciones transversales de integridad, mediante el monitoreo permanente de los riesgos de corrupción. </t>
  </si>
  <si>
    <t>Dimension Talento Humano
Politica de Integridad</t>
  </si>
  <si>
    <t xml:space="preserve">Implementacion de un plan anticorrupcion y programa de atencion al ciudadano que articula las normas orientadas a fortalecer los mecanismos de prevención, investigación y sanción de actos de corrupción y la efectividad del control de la gestión pública, regula el derecho fundamental de petición y la atencion de las PQRSD. Implementacion del plan y mapa de riesgos.  Implementacion de un programa de buen gobierno que articula la participación ciudadana, la incorporación de las tecnologías de la información y las comunicaciones (TIC) en los servicios, trámites y procesos organizacionales, el mejoramiento en los mecanismos de transparencia y acceso a la información pública, el incremento del monitoreo y la rendición de cuentas y el apoyo a los mecanismos que propendan por la lucha contra la corrupción, la eficiencia administrativa y el servicio al ciudadano. Ver links </t>
  </si>
  <si>
    <t xml:space="preserve">Se realiza seguimiento al plan de anticorrupcion y atencion al ciudadano,  al plan y mapa de riesgos, y la gestion de PQRSD, observandose que se vienen cumpliendo los objetivos, politicas y procedimientos destinados a fortalecer las gestiones que propenden por la lucha contrala ocrrupcion a traves de las emjores practivas en la administracion publica </t>
  </si>
  <si>
    <t>Continuar con el monitoreo y seguimiento, al mapa y plan de riesgos, el plan anticorrupcion y atencion al ciudadano y la gestión de PQRSD con el fin de detectar las oportunidades de mejora al respecto.  Fortalecer la cultura organizacional con las capacitaciones.  Fortalecer la gestion del talento humano para todos los estamentos de la Universdad con relacion a la induccion, reinduccion, capacitacion, evaluaciones de desempeño.</t>
  </si>
  <si>
    <t xml:space="preserve">1.5 Análisis sobre viabilidad para el establecimiento de una línea de denuncia interna sobre situaciones irregulares o posibles incumplimientos al código de integridad.
NOTA: Si la entidad ya cuenta con esta línea en funcionamiento, establecezca si ha aportado para la mejora de los mapas de riesgos o bien en otros ámbitos organizacionales.
</t>
  </si>
  <si>
    <t>Dimensión Direccionamiento Estratégico y Planeación
Plan Anticorrupción y de Atención al Ciudadano</t>
  </si>
  <si>
    <t>Adopcion mediante Resolucion de Rectoria No, 1581 2013 del Plan de anticorrupcion y atencion al ciudadano que se articula con otros programas como de PQRSD y buen gobierno. Implementacion del mapa y plan de riesgos de la Universidads, el cual cada año se actualiza. Ver link http://atencionalciudadano.univalle.edu.co/ y http://planeacion.univalle.edu.co/index.php/transparencia-y-acceso-a-informacion-publica y http://secretariageneral.univalle.edu.co/</t>
  </si>
  <si>
    <t>En instancias de Direccion como el Comite de Rectoria Y/o Consejos Academicos, Consejo de Facultad, asi como en los comites de derechos humanos, de asuntos estudiantiles, de convivencia, de genero, entre otros, se analizan las diversas situaciones relacionadas con las conductas de los servidores publicos y la comunidad universitaria, todos aquellos aspectos que afectan la convivencia laboral, el respecto de los derechos humanos, etc,  y se realizan recomendaciones del caso, mecanismos de atencion a los temas que se relacionan con las conductas de los servidores publicos. Se ha realizado seguimiento al plan anticorrupcion y atencion al ciudadano observandose su ejecucion acorde con los objetivos y metas en la rendicion de cuentas, racionalizacion de tramites, identificacion de riesgos, actualizacion y manejo que se articula con la implementacion del sistena de gestion de riesgos MITIGAR. Se ha realizado seguimiento a la gestion de las PQRSD, observandose mejoras.  Por parte de la Universidad se observa una gestion para la atencion al ciudadano</t>
  </si>
  <si>
    <t>Continuar con el monitoreo y seguimiento al plan anticorrupcion y atencion al ciudadano, asi como a la gestion de las PQRSD con el fin de detectar las oportunidades de mejora al respecto.  Continuar fortaleciendo la socializacion de los valores, derechos y deberes y el fortalecimiento de la cultura organizacional por medio del fortalecimiento de la gestion del talento humano por medio de la induccion, reinduccion, capacitacion, evaluaciones de desempeño.</t>
  </si>
  <si>
    <r>
      <rPr>
        <b/>
        <u/>
        <sz val="11"/>
        <color rgb="FFFFFFFF"/>
        <rFont val="Arial Narrow"/>
        <family val="2"/>
        <charset val="1"/>
      </rPr>
      <t>Lineamiento 2:</t>
    </r>
    <r>
      <rPr>
        <sz val="11"/>
        <color rgb="FFFFFFFF"/>
        <rFont val="Arial Narrow"/>
        <family val="2"/>
        <charset val="1"/>
      </rPr>
      <t xml:space="preserve"> 
Aplicación de mecanismos para ejercer una adecuada supervisión del Sistema de Control Interno </t>
    </r>
  </si>
  <si>
    <t>Evaluación</t>
  </si>
  <si>
    <t>Referencia de la evaluacion independiente por parte de la Oficina de Control Interno o quien haga sus veces</t>
  </si>
  <si>
    <t>2.1 Creación o actualización del Comité Institucional de Coordinación de Control Interno (incluye ajustes en periodicidad para reunión, articulación con el Comité Institucioanl de Gestión y Desempeño).</t>
  </si>
  <si>
    <t>Dimension Control Interno
Politica de Control Interno</t>
  </si>
  <si>
    <t>El Comité de Control Interno fue creado por Resolucion de Consejo Superior No. 042 de junio del 1994 tiene definida su conformacion y operación. Ver link https://www.univalle.edu.co/control-interno/comite-de-coordinacion y https://www.univalle.edu.co/control-interno/normas-que-nos-rigen</t>
  </si>
  <si>
    <t xml:space="preserve">El Comité de Control Interno se reune a solicitud del Jefe de Control Interno y del Sr. Rector quien lo preside. </t>
  </si>
  <si>
    <t>Continuar con el funcionamiento del Comité de Control Interno a solicitud del Jefe de Control Interno y del Sr. Rector quien lo preside</t>
  </si>
  <si>
    <t>2.2 Definición y documentación del Esquema de Líneas de Defensa</t>
  </si>
  <si>
    <t>Dimension Control Interno
Politica de Control Interno
Lineas de defensa</t>
  </si>
  <si>
    <t>la Universidad ha implementado el modelo MECI, que define el esquema de lineas de defensa para la Universidad, con sus componentes: mecanismos de planeacion y gestion, mecanismos de evaluacion y seguimiento, mecanismos de informacion y comunicación. El MECI es parte del modelo MIGICUV y el sistema de gestion de la calidad.  Ver link http://planeacion.univalle.edu.co/meci  y https://drive.google.com/file/d/1VNqc0mQSFA8gdR_2S5B_A0ue9xZT1iCS/view</t>
  </si>
  <si>
    <t>Acorde con lo establecido en la Resolucion de Rectoria No. 3819 del 2018, el Jefe de Control Interno ha realizado el seguimiento a la implementacion de cada uno de los componentes del sistema de gestion, a traves del plan de trabajo aprobado por el Comite de Control Interno, por medio de las auditorias a los diversos procesos institucionales, incluyendo el de mejoramiento institucional y el seguimiento al MECI. Se observa un importante avance en la implementacion del MECI.  Ver link http://planeacion.univalle.edu.co/revision-por-la-direccion</t>
  </si>
  <si>
    <t xml:space="preserve">Continuar por la Oficina de Control Interno con el seguimiento a la implementacion de los componentes del sistema de gestion, a traves del plan de trabajo aprobado por el Comite de Control Interno, que incluye las auditorias a los diversos procesos institcuionales, cuyos informes se han presentado y articulado con acciones correctivas, incluyendo el de mejoramiento institucional asi como a traves de los informes de seguimiento al MECI. Asi mismo el Jefe de la Oficina de Planeación y Desarrollo Institucional, continuara asumiendo la función de articulacion de cada uno de los componentes del MIGICUV, incluyendo el MECI . </t>
  </si>
  <si>
    <t>2.3 Definición de líneas de reporte en temas clave para la toma de decisiones, atendiendo el Esquema de Líneas de Defensa</t>
  </si>
  <si>
    <t>Dimension Control Interno
Politica de Control Interno
Linea de Defensa
Dimension de Informaciòn y Comunicaciòn</t>
  </si>
  <si>
    <t>Se creo el Modelo Institucional de la Gestión Integrada de la Calidad de la Universidad del Valle, MIGICUV, donde en lo concerniente al sistema de control interno ha definido y documentado  los esquemas de lineas de defensa, Lo anterior se articula con los requerimientos del MECI, Proyecto Institucional, Plan Estratégico de Desarrollo, el Plan Programático, el Programa Institucional de Autoevaluación y Calidad Académica, el Programa de Gestión Documental,  el Modelo de Gestión de Riesgos –MITIGAR U.V., haciendo operativos y complementarios los requerimientos de las Normas de Gestión de la Calidad, el Plan Anticorrupción y Atención al Ciudadano, las disposiciones de Buen Gobierno, Transparencia y Acceso a la Información Pública, Gobierno Digital y del Modelo Integrado de Planeación y Gestión MIPG, con el fin de garantizar la eficiencia, eficacia, transparencia, efectividad y optimización de los recursos y procesos. El modelo MIGICUV busca establecer mecanismos que le ayuden a mejorar la gestión, crear conciencia de mejora continua, pertinencia y calidad de los servicios de la institución en el marco del cumplimiento los procesos. El modelo se relaciona con el mapa de procesos, con procedimientos, controles internos, mecanismos de monitoreo y seguimiento y responsables de las diversas actividades incluyendo las relacionadas con los  diversos reportes e informes en temas clave. De igual manera la Universidad ha expedido circulares y diversas comunicaciones respecto al cumplimiento de los diversos requerimientos de informes de Ley. Ver links https://drive.google.com/file/d/1VNqc0mQSFA8gdR_2S5B_A0ue9xZT1iCS/view y http://planeacion.univalle.edu.co/meci y http://planeacion.univalle.edu.co/index.php/transparencia-y-acceso-a-informacion-publica</t>
  </si>
  <si>
    <t>La alta direccion ha reglamentado por medio de directrices y procedimientos el cumplimiento de los diversos reportes e informes asi como los plazos que las dependencias de la Universidad tienen para cumplir con los requerimientos a los entes de control fiscal, reportes a la Contaduria General, a la DIAN, al Ministerio de Hacienda, Ministerio de Educacion, Colciencias, Superintendencia de Salud, Gobernacion del Valle, entre otros. Se osberva un cumplimiento de los diversos resportes e informes de Ley, acorde con el mapa de procesos con sus procedimientos, controles, actividades, roles y responsables incluyendo los relacionados con la informacion. Cuando se presentan dificultades para cumplir con los reportes e informes se implementan acciones de mejoramiento. Ver links http://planeacion.univalle.edu.co/index.php/transparencia-y-acceso-a-informacion-publica  y  https://www.univalle.edu.co/control-interno/informes-de-control-interno</t>
  </si>
  <si>
    <t>Continuar por la Oficina de Control Interno, con en cumplimiento de su plan de trabajo, que incluye auditorias a los diversos procesos y procedimientos institucionales, con el fin de detectar aspectos y oportunidades de mejora del MECI.  Igualmente, continuar con la elaboracion de los diversos informes de Ley, incluyendo los destinados a conocer el estado actual del MECI y sus elementos, como un componente del sistema de gestion de la calidad MIGICUV. Continuar realizando el seguimiento por parte de la Oficina de Control Interno, para verificar el cumplimiento de los diversos reportes de Ley que igualmente deben realizar las dependencias de la Universidad.</t>
  </si>
  <si>
    <r>
      <rPr>
        <b/>
        <u/>
        <sz val="11"/>
        <color rgb="FFFFFFFF"/>
        <rFont val="Arial Narrow"/>
        <family val="2"/>
        <charset val="1"/>
      </rPr>
      <t>Lineamiento 3:</t>
    </r>
    <r>
      <rPr>
        <sz val="11"/>
        <color rgb="FFFFFFFF"/>
        <rFont val="Arial Narrow"/>
        <family val="2"/>
        <charset val="1"/>
      </rPr>
      <t xml:space="preserve"> 
Establece la planeación estratégica con responsables, metas, tiempos que faciliten el seguimiento y aplicación de controles que garanticen de forma razonable su cumplimiento. Así mismo a partir de la política de riesgo, establecer sistemas de gestión de riesgos y las responsabilidades para controlar riesgos específicos bajo la supervisión de la alta dirección.</t>
    </r>
  </si>
  <si>
    <t>3.1 Definición y evaluación de la Política de Administración del Riesgo (Acorde con lineamientos de la Guía para la Administración del Riesgo de Gestión y Corrupción y Diseño de Controles en Entidades Públicas).  La evaluación debe considerar su aplicación en la entidad, cambios en el entorno que puedan defnir ajustes, dificultades para su desarrollo.</t>
  </si>
  <si>
    <t>Dimension de Direccionamiento Estrategico y Planeaciòn
Politica de Planeaciòn Institucional 
Dimension Control Interno</t>
  </si>
  <si>
    <t>Se implemento un  modelo propio de gestión del riesgo  apoyada por la política de riesgos (Resolución Rectoria No. 3747 de 2017)  denominado Modelo Instrumental para el tratamiento Integral y la Gestión Apropiada de los Riesgos en la Universidad del Valle “MITIGAR UV” y cuyo fin es fomentar la cultura de la prevención y garantizar que el riesgo sea tratado de manera eficaz, eficiente y coherentemente en todas las Unidades Académicas, Administrativas y las Sedes Regionales. Se articula el modelo con un plan y un mapa de riesgos, aprobado por parte de la Direccion de la Universidad.  Ver link http://planeacion.univalle.edu.co/index.php/riesgos y http://planeacion.univalle.edu.co/seg-y-evaluacon y http://planeacion.univalle.edu.co/estrategia-riesgo y http://planeacion.univalle.edu.co/modelo-de-riesgos</t>
  </si>
  <si>
    <t>A instancias como el Consejo Superior y/o Comité de Rectoria, Comité de Control Interno se presentan los informes sobre la situacion de la gestion de riesgos, el avance del modelo de gestion de riesgos y su plan y mapa de riesgos para que se tomen las decisiones del caso.  Se observa que la Universidad cuenta con un sistema de gestion de riesgos maduro que se ha venido ajustando y que esta debidamente socializado.</t>
  </si>
  <si>
    <t>Continuar con el monitoreo y seguimiento a la gestion de riesgos, el plan y mapa de riesgos, informes que son presentados a la Direccion de la Universidad, que icluyen recomendaciones y aspectos por mejorar, tales como la importancia de continuar fortaleciendo los mecanismos de identificacion, actualizacion de riesgos y el monitoreo continuo. La Universidad viene trabajando en la actualizacion de sus riesgos teniendo en cuenta la situacion de la pandemia.</t>
  </si>
  <si>
    <t xml:space="preserve">3.2 La Alta Dirección frente a la política de Administración del Riesgo definen los niveles de aceptación del riesgo, teniendo en cuenta cada uno de los objetivos establecidos. </t>
  </si>
  <si>
    <t>Dimension Control Interno
Politica de Control Interno
Linea Estrategica</t>
  </si>
  <si>
    <t>Se implemento  el Modelo Instrumental para el tratamiento Integral y la Gestión Apropiada de los Riesgos en la Universidad del Valle “MITIGAR UV”, articulado con el plan  y  mapa de riesgos, modelo propio de gestión del riesgo  apoyado por la política de riesgos definida en la Resolución Rectoria No. 3747 de 2017. Ver link http://planeacion.univalle.edu.co/modelo-de-riesgos y http://planeacion.univalle.edu.co/seg-y-evaluacon</t>
  </si>
  <si>
    <t>A instancias de la Alta Direccion como el Consejo Superior y/o Comité de Rectoria, Comité de Control Interno, se presentan los informes sobre la situacion de la gestion de riesgos, el avance del modelo de gestion de riesgos y su plan , mapa, para que se tomen las decisiones del caso. Se observa que la Universidad cuenta con un sistema de gestion de riesgos maduro que se ha venido ajustando y que esta debidamente socializado.</t>
  </si>
  <si>
    <t>3.3 Evaluación de la planeación estratégica, considerando alertas frente a posibles incumplimientos, necesidades de recursos, cambios en el entorno que puedan afectar su desarrollo, entre otros aspectos que garanticen de forma razonable su cumplimiento.</t>
  </si>
  <si>
    <t>Diimensiòn Evaluacion de Resultados 
Politica de Seguimiento y Evaluaciòn al Desemepeño Institucional
Dimension Control Interno
Lineas de defensa</t>
  </si>
  <si>
    <t>Se aprobo por parte de la Alta Direccion,  el plan de desarrollo 20125-2025 y sus diversos mecanismos de implementacion como los planes de accion, planes de trabajo, plan programatico,plan de inversiones, que definen los objetivos,metas, politicas, estrategias de la Universidad. La Oficina de Planeación y Desarrollo Institucional, lidero dicho proceso. La informacion al respecto es de acceso al publico en cumplimiento de la trasnparencia de la información. Se ha implmenetado el aplicativo DARUMA para gestionar los avances de la planeacion de la Universidad.  Ver link  http://planeacion.univalle.edu.co/index.php/transparencia-y-acceso-a-informacion-publica y https://daruma.univalle.edu.co/ y http://planeacion.univalle.edu.co/732-otros-documentos-opdi y http://proxse16.univalle.edu.co/~planeacion/Analisis/Plan/pd2015-2025/revision/PED_2015-2025-31122016-Publicado.pdf y http://planeacion.univalle.edu.co/index.php/transparencia-y-acceso-a-informacion-publica y http://proxse16.univalle.edu.co/~planeacion/Analisis/Plan/pd2015-2025/</t>
  </si>
  <si>
    <t>Al Consejo Superior y/o Comité de Rectoria, Comité de Control Interno, entre otros, se presentan los informes sobre el cumplimiento y avance del plan de desarrollo, planes programaticos, planes de inversion, como herramientas para el cumplimiento de la planeacion estrategica, para que se tomen las decisiones del caso. Se observan avances importantes  en el cumplimiento de los objetivos y metas de los diversos instrumentos de planeacion como el plan de desarrollo.</t>
  </si>
  <si>
    <t>Contnuar con el monitoreo y seguimiento al plan de desarrollo, planes de trabajo y accion, plan programatico y plan de inversiones, informes que son presentados a la Direccion de la Universidad. Se observan avances de los planes acorde con los objetivos y metas programadas, pero se presentan situaciones relacionados con el financiamiento de los mismos.  Se sugiere continuar fotaleciendo el permanente monitoreo al respecto, asi como la revision de las normas, procesos, procedimientos, actividades, reportes, documentacion, etc. para que se ajuste a los cambios en el entorno legal,administrativo, academico, etc.</t>
  </si>
  <si>
    <r>
      <rPr>
        <b/>
        <u/>
        <sz val="11"/>
        <color rgb="FFFFFFFF"/>
        <rFont val="Arial Narrow"/>
        <family val="2"/>
        <charset val="1"/>
      </rPr>
      <t>Lineamiento 4:</t>
    </r>
    <r>
      <rPr>
        <sz val="11"/>
        <color rgb="FFFFFFFF"/>
        <rFont val="Arial Narrow"/>
        <family val="2"/>
        <charset val="1"/>
      </rPr>
      <t xml:space="preserve"> 
Compromiso con la competencia de todo el personal, por lo que la gestión del talento humano tiene un carácter estratégico con el despliegue de actividades clave para todo el ciclo de vida del servidor público –ingreso, permanencia y retiro.</t>
    </r>
  </si>
  <si>
    <t>4.1 Evaluación de la Planeación Estratégica del Talento Humano.</t>
  </si>
  <si>
    <t>Dimension de Talento Humano
Politica Gestion Estrategica del Talento Humano
Dimension de Control Interno
Lineas de Defensa</t>
  </si>
  <si>
    <r>
      <rPr>
        <sz val="11"/>
        <color rgb="FF000000"/>
        <rFont val="Arial Narrow"/>
        <family val="2"/>
        <charset val="1"/>
      </rPr>
      <t xml:space="preserve">Implementacion del sistema de gestion MIGICUV y su mapa de procesos, que incluye el proceso de la gestion del talento humano, con subprocesos, los procedimientos, actividades, controles internos y responsables de la gestion humana en la Universidad. Se han realizado auditorias por parte de la Oficina de Control Interno a diversos procesos y procedimientos incluyendo los relacionadfos con el talento humano: Po igual la Oficina de Planeacion, realiza auditorias de calidad  para  verificar procedimientos  y las actividades en la práctica y confrontarla contra la documentación, tratando de determinar su coherencia con el mapa de procesos y el sistema de gestion  de la calidad. La gestion del talento humano, se rige por un marco legal, al respecto, establecido por el Gobierno Nacional. Se realizan actividades relacionadas como la seleccion, vinculacion, evaluacion de desempeño, estimulo laboral, la induccion y reinduccion del personal y la capacitacion. Se articula con un plan de capacitacion institucional aprobado por el Comite Paritario de Capacitacion. Se cuenta con un marco legal externo e interno que define derechos, obligaciones, responsabilidades, roles, actividades en la gestion del talento humano.  Se cuentan con manuales de procedimientos formalizados, Ver link http://planeacion.univalle.edu.co/index.php/transparencia-y-acceso-a-informacion-publica y http://planeacion.univalle.edu.co/procesos-formatos-y-mejoramiento y http://planeacion.univalle.edu.co/index.php/10-gestion-del-talento-humano-gicuv y http://recursoshumanos.univalle.edu.co/. </t>
    </r>
    <r>
      <rPr>
        <sz val="11"/>
        <color rgb="FFFF0000"/>
        <rFont val="Arial Narrow"/>
        <family val="2"/>
        <charset val="1"/>
      </rPr>
      <t>Sin embargo la Universidad no cuenta con un plan estrategico de talento humano.</t>
    </r>
  </si>
  <si>
    <t>Se han  realizado auditorias qque han  evaluado algunos de los subprocesos y procedimientos en materia de gestion del talento humano . Como parte de los informes de gestion que ha presentado la Oficina de Control Interno al Comite de Control Interno, se han dado a conocer los diversos hallazgos y se han implementado acciones correctivas.  Se evidencia un mejoramiento en la gestion del talento humano.</t>
  </si>
  <si>
    <r>
      <rPr>
        <sz val="11"/>
        <color rgb="FF000000"/>
        <rFont val="Arial Narrow"/>
        <family val="2"/>
        <charset val="1"/>
      </rPr>
      <t xml:space="preserve">Continuar por parte de la Oficina de Control con el monitoreo y seguimiento, por medio de las auditorias a los diversos procesos y procedimientos acorde las directrices que defina e imparta la alta direccion. Fortalecer la cultura organizacional que se articule con las actividades que que realizan en la actualidad y hagan parte de un plan estrategico de talento humano con objetivos, metas, politicas, estrategias, indicadores de gestion y actividades para todos los estamentos de la Universidad con relacion a la induccion, reinduccion, capacitacion  y evaluaciones de desempeño que coadyuven a mejorar el desempeño, el clima laboral, la sensibilizacion frente a los valores, responsabilidades, deberes. Continuar por parte de la Oficina de Planeacion con las auditorias de calidad incluyendo la gestion del talento humano. </t>
    </r>
    <r>
      <rPr>
        <sz val="11"/>
        <color rgb="FFFF0000"/>
        <rFont val="Arial Narrow"/>
        <family val="2"/>
        <charset val="1"/>
      </rPr>
      <t>Se requiere construir un plan estrategico de talento humano.</t>
    </r>
  </si>
  <si>
    <t>4.2 Evaluación de las actividades relacionadas con el Ingreso del personal.</t>
  </si>
  <si>
    <t>Implementacion del sistema de gestion MIGICUV y su mapa de procesos, que incluye el proceso de la gestion del talento humano, con subprocesos, los procedimientos, actividades, controles internos y responsables de la gestion humana en la Universidad. La gestion del talento humano, se rige por un marco legal, al respecto, establecido por el Gobierno Nacional. Se realizan actividades relacionadas como la seleccion, vinculacion, evaluacion de desempeño, estimulo laboral, la induccion y reinduccion del personal y la capacitacion. Se articula con un plan de capacitacion institucional aprobado por el Comite Paritario de Capacitacion. Se cuenta con un marco legal externo e interno que define derechos, obligaciones, responsabilidades, roles, actividades en la gestion del talento humano. Ver links http://planeacion.univalle.edu.co/index.php/10-gestion-del-talento-humano-gicuv y http://recursoshumanos.univalle.edu.co/y http://planeacion.univalle.edu.co/index.php/transparencia-y-acceso-a-informacion-publica</t>
  </si>
  <si>
    <t>Se han  realizado auditorias destinadas a evaluar algunos de los subprocesos y procedimientos en materia de gestion del talento humano, que hacen parte del mapa de procesos de la Universidad. Como parte de los informes de gestion que ha presentado la Oficina de Control Interno al Comite de Control Interno, se han dado a conocer los diversos hallazgos y se evidencia que se han implementado acciones correctivas.  Se evidencia un mejoramiento en la gestion del talento humano. Ver link https://www.univalle.edu.co/control-interno/informes-de-control-interno</t>
  </si>
  <si>
    <t>Continuar por parte de la Oficina de Control con el monitoreo y seguimiento, por medio de las auditorias a los diversos procesos y procedimientos acorde las directrices que defina e imparta la alta direccion. Fortalecer la cultura organizacional que se articule con las actividades que que realizan en la actualidad y hagan parte de un plan estrategico de talento humano con objetivos, metas, politicas, estrategias, indicadores de gestion y actividades para todos los estamentos de la Universidad con relacion a la induccion, reinduccion, capacitacion  y evaluaciones de desempeño que coadyuven a mejorar el desempeño, el clima laboral, la sensibilizacion frente a los valores, responsabilidades, deberes. Continuar por parte de la Oficina de Planeacion con las auditorias de calidad incluyendo la gestion del talento humano.</t>
  </si>
  <si>
    <t>4.3 Evaluación de las actividades relacionadas con la permanencia del personal.</t>
  </si>
  <si>
    <t>Se han  realizado auditorias destinadas a evaluar algunos de los subprocesos y procedimientos en materia de gestion del talento humano. Como parte de los informes de gestion que ha presentado la Oficina de Control Interno al Comite de Control Interno, se evidencia que se han implementado acciones correctivas y un mejoramiento en la gestion del talento humano. Ver link https://www.univalle.edu.co/control-interno/informes-de-control-interno</t>
  </si>
  <si>
    <t>4.4Analizar si se cuenta con políticas claras y comunicadas relacionadas con la responsabilidad de cada servidor sobre el desarrollo y mantenimiento del control interno (1a línea de defensa)</t>
  </si>
  <si>
    <t xml:space="preserve"> Se cuenta con un marco legal, que define politicas y regula las actuaciones de los servidores publicos asi como las sanciones por el incumplimiento de los deberes de los mismos que han sido socializadas y comunicadas. Operan instancias de  control sobre las conductas de los servidores publicos  como el Control Disciplinario: la titularidad de este Control se encuentra determinada por la Ley 734 de 2002, y en la Universidad del Valle está subdividido en: Control Disciplinario Docente y no Docente. Como parte de la implementacion del sistema de gestion de la Universidad, se cuenta con un mapa de procesos incluyendo los de la gestion del talento humano, que define los procedimientos, responsabilidades y deberes de las diversas actividades institucionales. Se tiene un area que lidera la gestion del talento humano. Ver links http://planeacion.univalle.edu.co/index.php/10-gestion-del-talento-humano-gicuv y http://planeacion.univalle.edu.co/index.php/transparencia-y-acceso-a-informacion-publica y http://secretariageneral.univalle.edu.co/  y http://secretariageneral.univalle.edu.co/control-interno-disciplinario-administrativo. La gestion se articula con la atencion de las PQRSD para radicar una queja o informe con implicaciones disciplinarias en contra de un servidor público ver link http://atencionalciudadano.univalle.edu.co/pqrsd</t>
  </si>
  <si>
    <t>La Oficina de Control Interno Disciplinario cumple sus funciones materia  Disciplinaria y presenta los resultados a la Direccion de la Universidad,  adelantando en primera instancia los procesos disciplinarios, ejerce vigilancia disciplinaria de la conducta de los servidores,  informa a la Procuraduría General de la Nación, sobre la imposición de sanciones, lleva los archivos y registros de los procesos disciplinarios, dirige los trámites exigidos por la ley, los reglamentos y las disposiciones legales para dar cumplimiento al régimen disciplinario, fija procedimientos operativos para garantizar que los procesos disciplinarios se desarrollen dentro de los principios legales de economía, celeridad, eficacia, imparcialidad y publicidad, buscando así salvaguardar el derecho a la defensa y el debido proceso, rinde los informes sobre el estado de los procesos disciplinarios a las autoridades competentes.   La Universidad cuenta con los mecanismos para realiozar la atencion de las PQRSD donde se radican e informan todos aquellas situaciones relacionas con conductas de los servidores publicos. Ver link http://atencionalciudadano.univalle.edu.co/informes-peticiones y  http://secretariageneral.univalle.edu.co/control-interno-disciplinario-administrativo</t>
  </si>
  <si>
    <t>Continuar con las gestiones por la Oficina de Control Interno Disciplinario, para garantizar el cumplimiento de los deberes y obligaciones de los servidores, adelantar los procesos disciplinarios, ejercer vigilancia disciplinaria de la conducta de los servidores,  informar a la Procuraduría General de la Nación, sobre la imposición de sanciones, para dar cumplimiento al régimen disciplinario, rendir los informes sobre el estado de los procesos disciplinarios a las autoridades competentes. Fortalecer la cultura organizacional articulandola con actividades de talento humano como la induccion, reinduccion, capacitacion  y evaluaciones de desempeño que coadyuven a mejorar el desempeño, el clima laboral, la sensibilizacion frente a los valores, responsabilidades, deberes. Incluir en las auditorias de calidad por parte de la Oficina de Planeacion, lo relacionado con el proceso de talento humano, los respectivos subprocesos, procedimientos y actividades. Continuar con las gestiones desde el programa de atencion al ciudadano y las PQRSD.</t>
  </si>
  <si>
    <t>4.5 Evaluación de las actividades relacionadas con el retiro del personal.</t>
  </si>
  <si>
    <t xml:space="preserve"> La Universidad debe cumplir un marco legal establecido por el Gobierno en materia laboral que incluye actividades relacionadas con el retiro del personal. Como parte de la implementacion del sistema de gestion de la Universidad se cuenta con un mapa de procesos, que incluye a la gstion del talento humano, con procedimientos, controles y resonsables de actividades como las de retiro de personal. Ver link http://recursoshumanos.univalle.edu.co/ y http://planeacion.univalle.edu.co/index.php/transparencia-y-acceso-a-informacion-publica y http://planeacion.univalle.edu.co/index.php/10-gestion-del-talento-humano-gicuv</t>
  </si>
  <si>
    <t>Continuar con el monitoreo y seguimiento, por medio de las auditorias a los diversos procesos y procedimientos acorde las directrices que defina e imparta la alta direccion. Fortalecer la cultura organizacional que se articule con actividades que hagan parte de un plan estrategico de talento humano con objetivos, metas, politicas, estrategias, indcadores de gestion y actividades para todos los estamentos de la Universidad con relacion a la induccion, reinduccion, capacitacion  y evaluaciones de desempeño ue coadyuvan a mejorar el desempeño, el clima laboral, la sensibilizacion frente a los valores, responsabilidades, deberes.  Continuar cumpliendo el marco legal respecto al retiro del personal.</t>
  </si>
  <si>
    <t>4.6 Evaluar el impacto del Plan Institucional de Capacitación - PIC</t>
  </si>
  <si>
    <t xml:space="preserve"> Se cuenta con un plan de capacitacion institucional. Se desarollan diversas actividades destrinbadas a fortalecver las competencias del personasl. Se cuenta con un area que lidera la gestion del talento humano. Ver links http://recursoshumanos.univalle.edu.co/seccion-de-relaciones-laborales/area-de-capacitacion</t>
  </si>
  <si>
    <t>El Comite de Capacitacion de la Universidad ha realizado el analisis y seguimiento de las actividades y gestiones en materia de capacitacion. Se observan oportunidades de mejoramiento respecto al fortalecimiento de las actividadesde capacitacion. Se han  realizado auditorias destinadas a evaluar algunos de los subprocesos y procedimientos en materia de gestion del talento humano, que hacen parte del mapa de procesos.  Se recomienda continuar fortaleciendo los mecanismos de evaluacion y seguimiento de las actividades de capacitacion. Ver link http://recursoshumanos.univalle.edu.co/seccion-de-relaciones-laborales/area-de-capacitacion</t>
  </si>
  <si>
    <t>Continuar con el cumplimiento de las actividades de capacitacion y su articulacion con la induccion, reinduccion, evaluaciones de desempeño. Continuar con las gestiones de seguimiento y evaluacion por parte del Comite Paritario de Capacitacion.</t>
  </si>
  <si>
    <t>4.7 Evaluación frente a los productos y servicios en los cuales participan los contratistas de apoyo.</t>
  </si>
  <si>
    <t xml:space="preserve">Se cuenta con un marco legal y un nornograma que establece las directrices respecto a la contratacion en la Universidad;  Estan definidos los lienamientos sobre responsabilidades en la contratacion que incluye actividades como el estricto cumplimiento del objeto contractual por medio de la supervision en la contratacion. Se cuenta con el manual de contratacion y se diseñaron diversos formatos y documentos para el registro de informacion contractual. La Oficina de Control Interno en cumplimiento de su plan de trabajo realiza auditorias al proceso contractual. Estaan definidos los procesos y procedimientos y controles internos en la contratacion como parte de la implementacion del sistema de gestion de la Universidad. Ver links http://contratacion.univalle.edu.co/ </t>
  </si>
  <si>
    <t>Se observa que hay oportunidades de mejoramiento en el proceso contractual en aspectos como la supervision de  los contratos, como resultado de las auditorias que ha realizado la Oficina de Control Interno  Ver links https://www.univalle.edu.co/control-interno/informes-de-control-interno</t>
  </si>
  <si>
    <t>Continuar por la Oficina de Control Interno, con el monitoreo y seguimiento, por medio de las auditorias a los diversos procesos y procedimientos acorde con el plan de trabajo aprobado por el Comité de Control Interno de la Universidad, incluyendo las relacionadas con el proceso contractual donde se evalua el cumplimiento de la supervision de los productos y servicios en los cuales participan los contratistas y se ha detectado aspectos por mejora del proceso. Se recomienda fortalecer la cultura organizacional respecto a los deberes y responsabilidades de los servidores publicos y los contratistas, articulandose con la gestion en capacitacion. Continuar con el fortalecimiento de los mecanismos de evaluacion y seguimiento de las actividades de supervision en la contratacion. Continuar con el monitoreo a traves de las auditorias de calidad o de revision de procesos que realiza la Oficina de Planeacion.</t>
  </si>
  <si>
    <r>
      <rPr>
        <b/>
        <u/>
        <sz val="11"/>
        <color rgb="FFFFFFFF"/>
        <rFont val="Arial Narrow"/>
        <family val="2"/>
        <charset val="1"/>
      </rPr>
      <t>Lineamiento 5:</t>
    </r>
    <r>
      <rPr>
        <sz val="11"/>
        <color rgb="FFFFFFFF"/>
        <rFont val="Arial Narrow"/>
        <family val="2"/>
        <charset val="1"/>
      </rPr>
      <t xml:space="preserve"> 
La entidad establece líneas de reporte dentro de la entidad para evaluar el funcionamiento del Sistema de Control Interno.</t>
    </r>
  </si>
  <si>
    <t>5.1 Acorde con la estructura del Esquema de Líneas de Defensa se han definido estándares de reporte, periodicidad y responsables frente a diferentes temas críticos de la entidad.</t>
  </si>
  <si>
    <t>Dimension de Informaciòn y Comunicaciòn
Dimensiòn de Control Interno
Lineas de Defensa</t>
  </si>
  <si>
    <t xml:space="preserve">Como parte de la implementacion del sistema de gestion de la calidad MIGICUV se definio el mapa de procesos con los procedimientos y responsables de actividades como la elaboracion y presentacion de reportes e informes.  En forma permanente la Direccion de la Universidad comunica a sus servidores publicos sobre los diversos reportes e informes que deben gestionarse al respecto. ver link https://drive.google.com/drive/u/1/folders/0BzGoTc_BVojJfnJzYjhETm9OdzBOanptX2xPVVpRMFFscFRPUmlZdTlxNUtOQmZfenZoalU?resourcekey=0-XqB_5UfscLGP4xNdDNlhNQ.  La Oficina de Control Interno, en cumplimiento de su plan de trabajo ha elaborado los informes de Ley y los ha reportado a las instancias institucionales internas y externas. Ver link https://www.univalle.edu.co/circulares-control-interno. La Oficina Juridica de la Universidad tiene a disposicion informacion sobre las normas, tramites, procedimientos. ver link http://juridica.univalle.edu.co/ </t>
  </si>
  <si>
    <t xml:space="preserve">La alta direccion ha reglamentado por medio de directrices y procedimientos el cumplimiento de los diversos reportes e informes asi como los plazos que las dependencias de la Universidad tienen para cumplir con los requerimientos a los entes de control fiscal, reportes a la Contaduria General, a la DIAN, al Ministerio de Hacienda, Ministerio de Educacion, Colciencias, Superintendencia de Salud, Gobernacion del Valle, entre otros. Como parte de las auditorias de control interno, se evaluan el cumplimiento de los diversos reportes de Ley. </t>
  </si>
  <si>
    <t xml:space="preserve">Continuar por parte de Control Interno con el seguimiento al cumplimiento de reportes e informes sobre los diversos procesos, procedimientos, tramites y prestacion de servicios y actividades. Continuar por parte de control interno cumpliendo con la elaboracion de los informes de Ley. </t>
  </si>
  <si>
    <t>5.2 La Alta Dirección analiza la información asociada con la generación de reportes financieros.</t>
  </si>
  <si>
    <t xml:space="preserve">
Dimensiòn de Control Interno
Linea de Estrategica</t>
  </si>
  <si>
    <t xml:space="preserve">Elaboracion de los diversos informes de Ley por parte de la Ofiicna de Control Interno en cumplimiento de su plan de trabajo aprobado por el Comite de Control Interno y presentacion de los mismos a la alta direccion.  ver link https://www.univalle.edu.co/control-interno/informes-de-control-interno.   Implementacion del mapa de procesos que define las actividades, procedimientos y responsables de actividades como la elaboracion, presentacion y analisis de reportes e informes. Ver link http://planeacion.univalle.edu.co/procesos-formatos-y-mejoramiento.  La Universidad implemento un portal de trasnparencia que consolida la informacion institucional incluyendo la financiera y permite el acceo del publico a la informacion institucional . Ver link http://planeacion.univalle.edu.co/index.php/transparencia-y-acceso-a-informacion-publica </t>
  </si>
  <si>
    <t xml:space="preserve">Las diversas dependencias de la Universidad, de acuerdo a sus competencias y roles remiten a la alta direccion los informes sobre sus actividades, incluyendo lo relacionado con los reportes financieros, con el fin de conocer la situacion de la Universidad y tomar las decisiones del caso. Dichos informes son revisados por parte de instancias como el Consejo Superior y/o el Comite de Rectoria, Comite de Control Interno, entre otros.  Ver link http://planeacion.univalle.edu.co/index.php/transparencia-y-acceso-a-informacion-publica.  La Oficina de Control Interno ha cumplido con la elaboracion de los diversos informsa de de Ley, en cumplimiento del plan de trabajo aprobado por el Comite de Control Interno. Ver links https://www.univalle.edu.co/control-interno/informes-de-control-interno </t>
  </si>
  <si>
    <t xml:space="preserve">Continuar por parte de Control Interno con el seguimiento al cumplimiento de reportes e informes de los diversos procesos, procedimientos, tramites y prestacion de servicios y actividades. Continuar por parte de control interno cumpliendo con la elaboracion de los informes de Ley tales como los  los informes de evalacion contable, presupuestal y financiera, de gastos, de seguimiento al plan anticorrupcion y atencion la ciudadano, seguimiento a la gestion de las PQRSD, seguimiento al plan de mejoramiento de la gestion de archivos, evaluacion del sistema de control interno, etc.  </t>
  </si>
  <si>
    <t>5.3 Teniendo en cuenta la información suministrada por la 2a y 3a línea de defensa se toman decisiones a tiempo para garantizar el cumplimiento de las metas y objetivos.</t>
  </si>
  <si>
    <t>Dimensiòn de Control Interno
Lineas de Defensa</t>
  </si>
  <si>
    <t>}</t>
  </si>
  <si>
    <t>Las diversas dependencias de la Universidad, de acuerdo a sus competencias y roles remiten a la alta direccion los informes sobre sus actividades, incluyendo lo relacionado con los reportes financieros, con el fin de conocer la situacion de la Universidad y tomar las decisiones del caso. Dichos informes son revisados por parte de instancias como el Consejo Superior y/o el Comite de Rectoria, Comite de Control Interno, entre otros. Control Interno monitorea cuando realiza las auditorias el cumplimiento de diversos requerimientos de Ley. La Universidad ha implrmentado el portal de transparencia donde se consolida la informacion institucional para acceso a toda la ciudadania. Ver link http://planeacion.univalle.edu.co/index.php/transparencia-y-acceso-a-informacion-publica</t>
  </si>
  <si>
    <t>Continuar por la Oficina de Control Interno con el seguimiento permanente al cumplimiento de diversos reportes de Ley, por ejemplo los entes de control fiscal. continuar fortaleciendo la cultura organizacional respecto a los deberes y responsabilidades de los servidores publicos por medio de las actividades de capacitacion.</t>
  </si>
  <si>
    <t>5.4 Se evalúa la estructura de control a partir de los cambios en procesos, procedimientos, u otras herramientas, a fin de garantizar su adecuada formulación y afectación frente a la gestión del riesgo.</t>
  </si>
  <si>
    <t>Dimension de Gestion con Valores para Resultado
Politica de Fortalecimiento Organizacional y Simplificaciòn de Procesos
Dimension Control Interno
Lineas de Defensa</t>
  </si>
  <si>
    <t>La Oficina de Control Interno en cumplimiento del plan de trabajo aprobado por el Comite de Control Interno, ejecuta diversas auditorias a los procesos y procedimientos de la Universidad, con el fin de detectar el cumplimiento de los mismos y las acciones de mejoramiento requeridas.  Por medio de las auditorias de revision de procesos o de calidad que realiza la Oficina de Planeacion, se evalua y verifica procesos, procedimientos para detectar oportunidades de mejoramiento.  Ver links https://www.univalle.edu.co/control-interno/informes-de-control-interno y http://planeacion.univalle.edu.co/revision-por-la-direccion</t>
  </si>
  <si>
    <t xml:space="preserve">Se observan oportunidades de mejoramiento en los procesos, procedimientos, controles internos, actividades, responsables y registros como resultado de las auditorias que realiza control interno, en cumplimiento de su plan de trabajo aprobado por parte del Comite de Control Interno, instancia a la cual se le presentan los resultados consolidados en el informe de gestion. </t>
  </si>
  <si>
    <t>Continuar con el cumplimiento del plan de trabajo de la Oficina de Control Interno que apruebe el Comite de Control Interno, que incluyen auditorias a los diversos procesos, procedimientos y controles internos, con el fin de establecer su cumplimiento y oportunidades de mejoramiento.  Continuar con las auditorias de revision de procesos por parte de la Oficina de Planeacion.</t>
  </si>
  <si>
    <t>5.5 La entidad aprueba y hace seguimiento al Plan Anual de Auditoría presentado y ejecutado por parte de la Oficina de Control Interno.</t>
  </si>
  <si>
    <t>Dimension Control Interno
Linea Estrategica</t>
  </si>
  <si>
    <t>El Comité de Coordinación del Sistema de Control Interno realiza la aprobacion del plan anual de auditoria, y realiza seguimiento a su ejecucion,  verl link https://www.univalle.edu.co/control-interno/normas-que-nos-rigen y https://www.univalle.edu.co/control-interno/informes-de-control-interno</t>
  </si>
  <si>
    <t>El Comité de Coordinacion de Control Interno  aprueba el plan de trabajo presentado por el Jefe de Control Interno y evalua el cumplimiento de dicho plan, con base en el informe de gestion que presenta el jefe de control interno. Vedr link https://www.univalle.edu.co/control-interno/informes-de-control-interno</t>
  </si>
  <si>
    <t>Continuar con el funcionamiento del Comité de Control Interno a solicitud del Jefe de Control Interno y del Sr. Rector quien lo preside respecto a la aprobacion del plan de trabajo anual, el cual es realizado por el comité luego del analisis y discusion por parte de los miembros del mismo</t>
  </si>
  <si>
    <t>5.6 La entidad analiza los informes presentados por la Oficina de Control Interno y evalúa su impacto en relación con la mejora institucional.</t>
  </si>
  <si>
    <t>El Jefe de Control Interno remite a la alta direccion los informes de auditoria y evaluacion independiente con los resultados para su tramite y decisiones respectivos. En el Comité de Control Interno se realizan los analisis y discusion del plan de trabajo de la oficina de control interno y se realiza el seguimiento a su ejecucion. Ver link https://www.univalle.edu.co/control-interno/informes-de-control-interno</t>
  </si>
  <si>
    <t>Con base en el informe de gestion que presenta el Jefe de Control Interno, el Comité de Coordinacion de Control Interno se reune para realizar el seguimiento al plan de trabajo con su diversas actividades y resultados, realizando las recomendaciones y tomando las decisiones del caso.  Ver link https://www.univalle.edu.co/control-interno/informes-de-control-interno</t>
  </si>
  <si>
    <t>Continuar con el funcionamiento del Comité de Control Interno a solicitud del Jefe de Control Interno y del Sr. Rector quien lo preside respecto al seguimiento al plan de trabajo de la Oficina y los resultados de las diversas actividades ejecutadas</t>
  </si>
  <si>
    <t>EVALUACIÓN DE RIESGOS</t>
  </si>
  <si>
    <t xml:space="preserve">Este componente hace referencia al ejercicio efectuado bajo el liderazgo del equipo directivo y de todos los servidores de la entidad, y permite identificar, evaluar y gestionar eventos potenciales, tanto internos como externos, que puedan afectar el logro de los objetivos institucionales.
La condición para la evaluación de riesgos es el establecimiento de objetivos, vinculados a varios niveles de la entidad, lo que implica que la Alta Dirección define objetivos y los agrupa en categorías en todos los niveles de la entidad, con el fin de evaluarlos </t>
  </si>
  <si>
    <r>
      <rPr>
        <b/>
        <u/>
        <sz val="11"/>
        <color rgb="FFFFFFFF"/>
        <rFont val="Arial Narrow"/>
        <family val="2"/>
        <charset val="1"/>
      </rPr>
      <t xml:space="preserve">Lineamiento 6: 
</t>
    </r>
    <r>
      <rPr>
        <b/>
        <sz val="11"/>
        <color rgb="FFFFFFFF"/>
        <rFont val="Arial Narrow"/>
        <family val="2"/>
        <charset val="1"/>
      </rPr>
      <t xml:space="preserve">Definición de objetivos con suficiente claridad para identificar y evaluar los riesgos relacionados: i)Estratégicos; ii)Operativos; iii)Legales y Presupuestales; iv)De Información Financiera y no Financiera.
</t>
    </r>
  </si>
  <si>
    <r>
      <rPr>
        <b/>
        <sz val="11"/>
        <color rgb="FFFFFFFF"/>
        <rFont val="Arial Narrow"/>
        <family val="2"/>
        <charset val="1"/>
      </rPr>
      <t xml:space="preserve">Explicación de cómo la Entidad </t>
    </r>
    <r>
      <rPr>
        <b/>
        <u/>
        <sz val="11"/>
        <color rgb="FFFFFFFF"/>
        <rFont val="Arial Narrow"/>
        <family val="2"/>
        <charset val="1"/>
      </rPr>
      <t xml:space="preserve">evidencia </t>
    </r>
    <r>
      <rPr>
        <b/>
        <sz val="11"/>
        <color rgb="FFFFFFFF"/>
        <rFont val="Arial Narrow"/>
        <family val="2"/>
        <charset val="1"/>
      </rPr>
      <t xml:space="preserve">que está dando respuesta al requerimiento
</t>
    </r>
    <r>
      <rPr>
        <sz val="11"/>
        <color rgb="FFFFFFFF"/>
        <rFont val="Arial Narrow"/>
        <family val="2"/>
        <charset val="1"/>
      </rPr>
      <t>Referencia a Procesos, Manuales/Políticas de Operación/Procedimientos/Instructivos u otros desarrollos que den cuente de su aplicación</t>
    </r>
  </si>
  <si>
    <r>
      <rPr>
        <b/>
        <sz val="11"/>
        <color rgb="FFFFFFFF"/>
        <rFont val="Arial Narrow"/>
        <family val="2"/>
        <charset val="1"/>
      </rPr>
      <t xml:space="preserve">Presente
</t>
    </r>
    <r>
      <rPr>
        <i/>
        <sz val="11"/>
        <color rgb="FFFFFFFF"/>
        <rFont val="Arial Narrow"/>
        <family val="2"/>
        <charset val="1"/>
      </rPr>
      <t>(1/2/3)</t>
    </r>
  </si>
  <si>
    <r>
      <rPr>
        <b/>
        <sz val="11"/>
        <color rgb="FFFFFFFF"/>
        <rFont val="Arial Narrow"/>
        <family val="2"/>
        <charset val="1"/>
      </rPr>
      <t xml:space="preserve">Funcionando
</t>
    </r>
    <r>
      <rPr>
        <i/>
        <sz val="11"/>
        <color rgb="FFFFFFFF"/>
        <rFont val="Arial Narrow"/>
        <family val="2"/>
        <charset val="1"/>
      </rPr>
      <t>(1/2/3)</t>
    </r>
  </si>
  <si>
    <t>6.1  La Entidad cuenta con mecanismos para vincular o relacionar el plan estratégico con los objetivos estratégicos y estos a su vez con los objetivos operativos.</t>
  </si>
  <si>
    <t>Dimension de Direccionamiento Estratetegico y Planeacion.
Politica de Planeacion Institucional</t>
  </si>
  <si>
    <t xml:space="preserve"> La Universidad cuenta con un plan de desarrollo, plan programatico, planes de accion, planes de trabajo, plan de inversiones, que definen los objetivos,metas, politicas, estrategias con indicadores de desempeño, que son objeto de seguimiento por parte de la Oficina de Planeación. Implementacion del modelo de gestion MIGICUV que consolida y articula los requerimientos, elementos y componentes tales como el MECI, el modelo de planeacion, sistemas de gestion con base en la norma tecnica, buen gobierno, entre otros.Ver link http://proxse16.univalle.edu.co/~planeacion/Analisis/Plan/pd2015-2025/revision/PED_2015-2025-31122016-Publicado.pdf y http://planeacion.univalle.edu.co/calidad
eficiencia, eficacia, transparencia, efectividad y optimización de los recursos y procesos. Articulado con dicho modelo se cuenta con un mapa de procesos con procesos, procedimientos, controles y responsables de dicha gestion. ver link http://planeacion.univalle.edu.co/index.php/transparencia-y-acceso-a-informacion-publica</t>
  </si>
  <si>
    <t>A traves de instancias como el Consejo Superior se han definido y aprobado los diversos mecanismos e instrumentos de gestion tales como el plan de desarrollo, planes programaticos, planes de inversion, con los objetivos, metas, politicas, estrategias que incluyen los objetivos de los procesos, programas, proyectos, actividades y servicios . La Oficina de Planeacion realiza seguimiento sobre su ejecucion. Con base en los informes de planeacion, la Alta Direccion realiza analisis de los avances en la implementacion del modelo de gestion MIGICUV. La Oficina de Control presenta a la Alta Direccion los informes sobre los avances de la gestion del mejoramiento y del MECI. Se han detectado oportunidades de mejoramiento y se han implementado planes de accion.  Ver links http://planeacion.univalle.edu.co/revision-por-la-direccion y https://www.univalle.edu.co/control-interno/informes-de-control-interno y http://planeacion.univalle.edu.co/index.php/transparencia-y-acceso-a-informacion-publica</t>
  </si>
  <si>
    <t xml:space="preserve">Continuar con el monitoreo y seguimiento al plan de desarrollo, planes de trabajo y accion, plan programatico y plan de inversiones, por la Alta Direccion de la Universidad. </t>
  </si>
  <si>
    <t>6.2 Los objetivos de los procesos, programas o proyectos (según aplique) que están definidos, son específicos, medibles, alcanzables, relevantes, delimitados en el tiempo.</t>
  </si>
  <si>
    <t>Dimension de Gestion con Valores para Resultado
Politica de Fortalecimiento Organizacional y Simplificaciòn de Procesos</t>
  </si>
  <si>
    <t>Los diversos mecanismos de planeacion como el plan de desarrollo, planes de accion, planes de trabajo, plan programatico,plan de inversiones,  definen los objetivos,metas, politicas, estrategias con indicadores de desempeño, que son objeto de seguimiento. La Oficina de Planeacion lidera la implementacion de dichos mecanismos y su seguimiento como parte del autocontrol. Los resultados de los avances son de concimiento publico. Ver links http://proxse16.univalle.edu.co/~planeacion/Analisis/Plan/pd2015-2025/revision/PED_2015-2025-31122016-Publicado.pdf y http://planeacion.univalle.edu.co/informacion-y-estadistica y http://planeacion.univalle.edu.co/index.php/transparencia-y-acceso-a-informacion-publica</t>
  </si>
  <si>
    <t>A traves de instancias como el Consejo Superior ha definido y aprobado,  los diversos mecanismos e instrumentos de gestion tales como el plan de desarrollo, planes programaticos, planes de inversion, con los objetivos, metas, politicas, estrategias, que incluyen los objetivos de los procesos, programas, proyectos, actividades y servicios. Dichas instancias realizan seguimiento sobre la ejecucion y avance de los diversos planes, partiendo de los indicadores de gestión que permiten evidenciar avances en el cumplimiento de los objetivos institucionales.  Verr links http://planeacion.univalle.edu.co/index.php/transparencia-y-acceso-a-informacion-publica</t>
  </si>
  <si>
    <t>6.3 La Alta Dirección evalúa periódicamente los objetivos establecidos para asegurar que estos continúan siendo consistentes y apropiados para la Entidad.</t>
  </si>
  <si>
    <t>Dimension de Direccionamiento Estratetegico y Planeacion.
Politica de Planeacion Institucional
Dimension Control Interno
Linea Estrategica</t>
  </si>
  <si>
    <t xml:space="preserve"> La Oficina de Planeación y Desarrollo Institucional, como parte de la implementacion del plan de desarrollo, plan programatico, plan de inversiones, indicadores de desempeño, entre otros, realiza el seguimiento y evaluacion sobre su desempeño. Ver links http://planeacion.univalle.edu.co/index.php/transparencia-y-acceso-a-informacion-publica y http://planeacion.univalle.edu.co/informacion-y-estadistica</t>
  </si>
  <si>
    <t>La alta direccion realiza seguimiento sobre el desempeño institucional respecto al cumplimiento y avance del plan de desarrollo, planes programaticos, planes de inversion, con los objetivos, metas, politicas, estrategias con base en los informes y gestiones de la Oficina de Control Interno y de la Oficina de Planeacion. Vedr links http://planeacion.univalle.edu.co/informacion-y-estadistica y http://planeacion.univalle.edu.co/index.php/transparencia-y-acceso-a-informacion-publica y http://planeacion.univalle.edu.co/revision-por-la-direccion y https://www.univalle.edu.co/control-interno/informes-de-control-interno</t>
  </si>
  <si>
    <r>
      <rPr>
        <b/>
        <u/>
        <sz val="11"/>
        <color rgb="FFFFFFFF"/>
        <rFont val="Arial Narrow"/>
        <family val="2"/>
        <charset val="1"/>
      </rPr>
      <t xml:space="preserve">Lineamiento 7: 
</t>
    </r>
    <r>
      <rPr>
        <b/>
        <sz val="11"/>
        <color rgb="FFFFFFFF"/>
        <rFont val="Arial Narrow"/>
        <family val="2"/>
        <charset val="1"/>
      </rPr>
      <t xml:space="preserve">Identificación y análisis de riesgos (Analiza factores internos y externos; Implica a los niveles apropiados de la dirección; Determina cómo responder a los riesgos; Determina la importancia de los riesgos). 
</t>
    </r>
  </si>
  <si>
    <t>7.1 Teniendo en cuenta la estructura de la política de Administración del Riesgo, su alcance define lineamientos para toda la entidad, incluyendo regionales, áreas tercerizadas u otras instancias que afectan la prestación del servicio.</t>
  </si>
  <si>
    <t xml:space="preserve"> La Oficina de Control Interno en ejecucion de su plan de trabajo presenta los informes de seguimiento a la gestion del riesgos. Se observan avances significativos en la gestion del riesgo y la implementacion del modelo MITIGAR. La Oficina de Planeacion presenta a la alta Direccion, los informes sobre la situacion de la gestion de riesgos, el avance del modelo de gestion de riesgos, su plan y mapa para que  se tomen las decisiones del caso. Ver link https://www.univalle.edu.co/control-interno/informes-de-control-interno y http://planeacion.univalle.edu.co/estrategia-riesgo</t>
  </si>
  <si>
    <t>Continuar con el monitoreo y seguimiento a la gestion de riesgos, el plan y mapa de riesgos. Se recomienda continuar con la actualizacion del mapa de riesgos, teniendo en cuenta la situacion de la pandemia.</t>
  </si>
  <si>
    <t>7.2 La Oficina de Planeación, Gerencia de Riesgos (donde existan), como 2a línea de defensa, consolidan información clave frente a la gestión del riesgo.</t>
  </si>
  <si>
    <t>Dimension Control Interno 
Lineas de Defensa</t>
  </si>
  <si>
    <t xml:space="preserve">La gestion de riesgos la lidera la Oficina de Planeacion. Ver link http://planeacion.univalle.edu.co/estrategia-riesgo.  Implementacion de un modelo propio de gestión del riesgo  sustentado por la política de riesgos (Resolución Rectoria 3747 de 15 del 2017)  la cual reconoce el Modelo Instrumental para el tratamiento Integral y la Gestión Apropiada de los Riesgos en la Universidad del Valle “MITIGAR UV”, el cual establece las policas en materia de riesgos. Se articula con un plan y un mapa de riesgos, aprobado por parte de la Direccion de la Universidad.  </t>
  </si>
  <si>
    <t>Continuar con el monitoreo y seguimiento a la gestion de riesgos, el plan y mapa de riesgos. Se recomienda la actualizacion del mapa de riesgos, teniendo en cuenta la situacion de la pandemia.</t>
  </si>
  <si>
    <t>7.3 A partir de la información consolidada y reportada por la 2a línea de defensa (7.2), la Alta Dirección analiza sus resultados y en especial considera si se han presentado materializaciones de riesgo.</t>
  </si>
  <si>
    <t>7.4 Cuando se detectan materializaciones de riesgo, se definen los cursos de acción en relación con la revisión y actualización del mapa de riesgos correspondiente.</t>
  </si>
  <si>
    <t>Dimension de Direccionamiento Estratetegico y Planeacion.
Politica de Planeacion Institucional
Dimension Control Interno 
Lineas de Defensa</t>
  </si>
  <si>
    <t>7.5 Se llevan a cabo seguimientos a las acciones definidas para resolver materializaciones de riesgo detectadas.</t>
  </si>
  <si>
    <t>Dimension de Evaluacion de Resultados 
Politica de Seguimiento y evaluacion al Desempeño Institucional.
Dimension Control Interno 
Lineas de Defensa</t>
  </si>
  <si>
    <r>
      <rPr>
        <b/>
        <u/>
        <sz val="11"/>
        <color rgb="FFFFFFFF"/>
        <rFont val="Arial Narrow"/>
        <family val="2"/>
        <charset val="1"/>
      </rPr>
      <t xml:space="preserve">Lineamiento 8: 
</t>
    </r>
    <r>
      <rPr>
        <b/>
        <sz val="11"/>
        <color rgb="FFFFFFFF"/>
        <rFont val="Arial Narrow"/>
        <family val="2"/>
        <charset val="1"/>
      </rPr>
      <t xml:space="preserve">Evaluación del riesgo de fraude o corrupción. 
Cumplimiento artículo 73 de la Ley 1474 de 2011, relacionado con la prevención de los riesgos de corrupción.
</t>
    </r>
  </si>
  <si>
    <t>8.1 La Alta Dirección acorde con el análisis del entorno interno y externo, define los procesos, programas o proyectos (según aplique), susceptibles de posibles actos de corrupción.</t>
  </si>
  <si>
    <t>Implementacion del programa de atencion al ciudadano que se articula con el plan anticorrupcion, programa de PQRSD, y el programa de buen gobierno. Se gestiona el portal de transparencia Cumplimiento a la Ley 1712 del 6 de marzo de 2014
"Ley de transparencia y del derecho de acceso a la información pública nacional”. Estos programas articulan la participación ciudadana, la incorporación de las tecnologías de la información y las comunicaciones (TIC) en los servicios, trámites y procesos organizacionales, el mejoramiento en los mecanismos de transparencia y acceso a la información pública, el incremento del monitoreo y la rendición de cuentas y el apoyo a los mecanismos que propendan por la lucha contra la corrupción, la eficiencia administrativa y el servicio al ciudadano, las normas orientadas a fortalecer los mecanismos de prevención, investigación y sanción de actos de corrupción y la efectividad del control de la gestión pública, la protección de datos personales, regula el derecho fundamental de petición y la atencion de las PQRSD. Ver links http://planeacion.univalle.edu.co/index.php/transparencia-y-acceso-a-informacion-publica  y http://atencionalciudadano.univalle.edu.co/pqrsd</t>
  </si>
  <si>
    <t>La Oficina de Control Interno realiza como parte de su plan de trabajo el seguimiento al plan de anticorrupcion y atencion al ciudadano, la gestion de las PQRSD  y la gestion de riesgos cuyos resultados hacen parte del informe de gestion que se presenta al Comite de Control Interno, para que este realice los analisis del caso y decisiones respectivas.  La Alta Direccion a traves de instancias como el Comite de Rectoria entre otros, han analizado y tomado decisiones  sobre los aspectos relacionado con los riesgos institucionales, incluyendo los riesgos asociados a la posible corrupcion, que han permitido que la Universidad cuente con diversos mecanismos de analisis, atencion y solucion de dichos temas como el plan de anticorrupcion y atencion la ciudadano, el modelo de gestion de riesgos MITIGAR, el plan y mapa de riesgos, programa de PQRSD, entre otros, a los cuales se les realiza seguimiento permanente, para tomar las decisiones que garanticen el mejoramiento.Ver links https://www.univalle.edu.co/control-interno/informes-de-control-interno y http://planeacion.univalle.edu.co/index.php/transparencia-y-acceso-a-informacion-publica y http://atencionalciudadano.univalle.edu.co/pqrsd</t>
  </si>
  <si>
    <t>Continuar con el monitoreo y seguimiento al mapa de riesgos con el fin de detectar las oportunidades de mejora al respecto. Continuar con las auditorias de revision de procesos para detectar aspectos por mejorar en los procesos y procedimientos y controles. Continuar con el seguimiento al plan anticorrupcion y atencion al ciudadano y a la gestion de las PQRSD para detectar oportunidades de mejora. Se recomienda continuar con el fortalecimiento de la cultura organizacional y el autocontrol, autogestion y autoregulacion a traves de la capacitacion.</t>
  </si>
  <si>
    <t>8.2 La Alta Dirección monitorea los riesgos de corrupción con la periodicidad establecida en la Política de Administración del Riesgo.</t>
  </si>
  <si>
    <t>Dimension de Control Interno
Linea Estrategica</t>
  </si>
  <si>
    <t>Continuar con el monitoreo y seguimiento, a la gestion de riesgos que lidera la Oficina de Planeacion, con el fin de detectar las oportunidades de mejora al respecto. Continuar con las auditorias de revision de procesos para detectar aspectos por mejorar en los procesos y procedimientos y controles. Continuar con el seguimiento que realiza la Oficina de Control Interno, a la gestionm de riesgos, al plan anticorrupcion y atencion al ciudadano y a la gestion de las PQRSD. Se recomienda fortalecer la cultura organizacional y el autocontrol, autogestion y autoregulacion a traves de la gestion del talento humano como actividades como la capacitacion.</t>
  </si>
  <si>
    <t>8.3 Para el desarrollo de las actividades de control, la entidad considera la adecuada división de las funciones y que éstas se encuentren segregadas en diferentes personas para reducir el riesgo de acciones fraudulentas.</t>
  </si>
  <si>
    <t>Dimension de Contro Interno
Lineas de Defensa</t>
  </si>
  <si>
    <t>La Universidad ha implementado el modelo MECI.  La Universidad ha definido un modelo de gestion de riesgos Mitigar, con un plan y un mapa de riesgos.  En el mapa de procesos que se articula con modelo de gestion MIGICUV se han definido los procedimientos, controles internos, actividades y responsables de cada una de las actividades que se ejecutan en la Universidad. Se cuenta con un marco legal  que regulan la gestion del talento humano incluyendo lo relacionado con las responsabilidades, deberes, derechos de los servidores publicos. Se han reglamentado los manuales de funciones. Ver links http://planeacion.univalle.edu.co/index.php/transparencia-y-acceso-a-informacion-publica y  http://planeacion.univalle.edu.co/estrategia-riesgo y http://planeacion.univalle.edu.co/procesos-formatos-y-mejoramiento. Se cuenta con mecanismos de atencion al ciudadano. para garantizar la tsranaperencia en la gestión.  http://planeacion.univalle.edu.co/mecier    y     http://planeacion.univalle.edu.co/meci    y  http://atencionalciudadano.univalle.edu.co/pqrsd</t>
  </si>
  <si>
    <t>La Oficina de Control Interno realiza como parte de su plan de trabajo el seguimiento a la gestion de riesgos, asi como al plan de anticorrupcion y atencion al ciudadano y la gestion de las PQRSD, a la gestion del mejoramiento institucional, el MECI  y cuyos resultados hacen parte del informe de gestion que se presenta al Comite de Control Interno. Se observa avances significativos en la implementacion de la gestion de riesgos y en el mapa de procesos y el modelo de gestion MIGICUV el MECI, etc. Ver links https://www.univalle.edu.co/control-interno/informes-de-control-interno y http://planeacion.univalle.edu.co/index.php/transparencia-y-acceso-a-informacion-publica</t>
  </si>
  <si>
    <t>Continuar por parte de la Oficina de Control Interno, en ejecucion de su plan de trabajo, con las auditorias a la gestion del mejoramiento institucional, al MECI,  a la gestion de riesgos,seguimiento al plan de anticorrupcion y atencion al ciudadano, la gestion de PQRSD,  con el fin de recomendar si es del caso acciones de mejoramiento. Se recomienda continuar fortalececiendo la cultura organizacional y el autocontrol, autogestion y autoregulacion por medio de la gestion del talento humano, con actividades como la capacitacion, las inducciones, reinducciones, la evaluacion del desempeño.</t>
  </si>
  <si>
    <t>8.4 La Alta Dirección evalúa fallas en los controles (diseño y ejecución) para definir cursos de acción apropiados para su mejora.</t>
  </si>
  <si>
    <t>La Universidad implewmento el MECI. Se implemento el modelo de gestion MIGICUV y el mapa de procesos de la Universidad, que incluyen los procedimientos, asi como los controles internos de cada una de las actividades que se ejecutan en la Universidad.  La Oficina de Control Interno realiza auditorias a los diversos procesos y procedimientos institucionales y sus respectivos controles internos de acuerdo al plan de trebajo que aprueba el Comite de Control Interno. Se realizan auditorias de calidad o revision de procesos por parte de la Oficina de Planeacion para fortalecer la gestion.  Ver links http://planeacion.univalle.edu.co/meci  y https://www.univalle.edu.co/control-interno/informes-de-control-interno y   http://planeacion.univalle.edu.co/index.php/transparencia-y-acceso-a-informacion-publica y  http://planeacion.univalle.edu.co/procesos-formatos-y-mejoramiento y  http://planeacion.univalle.edu.co/revision-por-la-direccion</t>
  </si>
  <si>
    <t>La Oficina de Control Interno presenta al Comite de Control Interno, los informes de auditoria a la gestion del mejoramiento institucional,  a los diversos procesos y procedimientos y sus controles internos, acorde con su plan de trabajo aprobado por dicho Comite, con el fin de que esta instancias tome las decisiones del caso. Se observa la importancia de continuar con las auditorias de la Oficina de Control Interno que han contribuido al mejoramiento de los procesos, procedimientos y controles internos, ya que hay oportunidades de mejoramiento de los mismos. Se evidencia la importancia de implementar acciones de mejoramiento en procesos, procedimientos y controles como los de contratacion, juridica, financiero, contable, presupuestal, extension, sistemas de informacion, entre otros. A la alta direccion,  con instancias como el Comité de Rectoria,  entre otros, se presentan por patrte de la Oficina de Planeacion, los informes sobre el resultado de las revisiones de procesos o auditoria de calidad,  para que por medio de las dichas instancias  se tomen las decisiones del caso. Ver link https://www.univalle.edu.co/control-interno/informes-de-control-interno y http://planeacion.univalle.edu.co/revision-por-la-direccion</t>
  </si>
  <si>
    <t>Continuar con el monitoreo y seguimiento a la gestion de mejoramiento institucional a traves de la ejecucion del plan de trabajo de laOficina de Control Interno.Se sugiere continuar realizando las auditorias de procesos por parte de la Oficina de Planeacion.</t>
  </si>
  <si>
    <r>
      <rPr>
        <b/>
        <u/>
        <sz val="11"/>
        <color rgb="FFFFFFFF"/>
        <rFont val="Arial Narrow"/>
        <family val="2"/>
        <charset val="1"/>
      </rPr>
      <t xml:space="preserve">
Lineamiento 9:</t>
    </r>
    <r>
      <rPr>
        <b/>
        <sz val="11"/>
        <color rgb="FFFFFFFF"/>
        <rFont val="Arial Narrow"/>
        <family val="2"/>
        <charset val="1"/>
      </rPr>
      <t xml:space="preserve"> </t>
    </r>
    <r>
      <rPr>
        <sz val="11"/>
        <color rgb="FFFFFFFF"/>
        <rFont val="Arial Narrow"/>
        <family val="2"/>
        <charset val="1"/>
      </rPr>
      <t xml:space="preserve">Identificación y análisis de cambios significativos </t>
    </r>
  </si>
  <si>
    <t>9.1 Acorde con lo establecido en la política de Administración del Riesgo, se monitorean los factores internos y externos definidos para la entidad, a fin de establecer cambios en el entorno que determinen nuevos riesgos o ajustes a los existentes.</t>
  </si>
  <si>
    <t>Dimension de Direccionamiento Estrategico 
Politica de Planeacion Institucional</t>
  </si>
  <si>
    <t>9.2 La Alta Dirección analiza los riesgos asociados a actividades tercerizadas, regionales u otras figuras externas que afecten la prestación del servicio a los usuarios, basados en los informes de la segunda y tercera linea de defensa.</t>
  </si>
  <si>
    <t>Dimension de Control Interno
Lineas de Defensa</t>
  </si>
  <si>
    <t>Continuar con el monitoreo y seguimiento a la gestion de riesgos, el plan y mapa de riesgos. Se recomienda la actualizacion del mapa de riesgos, teniendo en cuenta la situacion de la pandemia. Se evidencia la necesidad de continuar fortaleciendo el seguimiento, monitoreo y control al proceso de contratacion, sus procedimientos, controles y riesgos, resultado de la tercerizan actividades y donde se ha detectado hallazgos relacionados con incumplimiento de dichas normas, de procedimientos, de controles internos. Fortalecer la implementar y seguimiento de planes de mejoramiento cuando se presentan estas situaciones.</t>
  </si>
  <si>
    <t>9.3 La Alta Dirección monitorea los riesgos aceptados revisando que sus condiciones no hayan cambiado y definir su pertinencia para sostenerlos o ajustarlos.</t>
  </si>
  <si>
    <t>9.4 La Alta Dirección evalúa fallas en los controles (diseño y ejecución) para definir cursos de acción apropiados para su mejora, basados en los informes de la segunda y tercera linea de defensa.</t>
  </si>
  <si>
    <t>9.5 La entidad analiza el impacto sobre el control interno por cambios en los diferentes niveles organizacionales.</t>
  </si>
  <si>
    <t>Dimension de Direccionamiento Estrategico y Planeacion
Politica de Planeacion Institucional
Dimension de Control Interno
Linea Estrategica</t>
  </si>
  <si>
    <t>ACTIVIDADES DE CONTROL</t>
  </si>
  <si>
    <t>La entidad define y desarrolla actividades de control que contribuyen a la mitigación de los riesgos hasta niveles aceptables para la consecución de los objetivos estratégicos y de proceso. 
Implementa políticas de operación mediante procedimientos u otros mecanismos que den cuenta de su aplicación en el día a día de las operaciones.</t>
  </si>
  <si>
    <r>
      <rPr>
        <b/>
        <u/>
        <sz val="11"/>
        <color rgb="FFFFFFFF"/>
        <rFont val="Arial Narrow"/>
        <family val="2"/>
        <charset val="1"/>
      </rPr>
      <t xml:space="preserve">
Lineamiento 10: 
</t>
    </r>
    <r>
      <rPr>
        <b/>
        <sz val="11"/>
        <color rgb="FFFFFFFF"/>
        <rFont val="Arial Narrow"/>
        <family val="2"/>
        <charset val="1"/>
      </rPr>
      <t>Diseño y desarrollo de actividades de control (Integra el desarrollo de controles con la evaluación de riesgos; tiene en cuenta a qué nivel se aplican las actividades; facilita la segregación de funciones).</t>
    </r>
  </si>
  <si>
    <r>
      <rPr>
        <b/>
        <sz val="11"/>
        <color rgb="FFFFFFFF"/>
        <rFont val="Arial Narrow"/>
        <family val="2"/>
        <charset val="1"/>
      </rPr>
      <t>Explicación de cómo la Entidad</t>
    </r>
    <r>
      <rPr>
        <b/>
        <u/>
        <sz val="11"/>
        <color rgb="FFFFFFFF"/>
        <rFont val="Arial Narrow"/>
        <family val="2"/>
        <charset val="1"/>
      </rPr>
      <t xml:space="preserve"> evidencia </t>
    </r>
    <r>
      <rPr>
        <b/>
        <sz val="11"/>
        <color rgb="FFFFFFFF"/>
        <rFont val="Arial Narrow"/>
        <family val="2"/>
        <charset val="1"/>
      </rPr>
      <t xml:space="preserve">que está dando respuesta al requerimiento
</t>
    </r>
    <r>
      <rPr>
        <sz val="11"/>
        <color rgb="FFFFFFFF"/>
        <rFont val="Arial Narrow"/>
        <family val="2"/>
        <charset val="1"/>
      </rPr>
      <t>Referencia a Procesos, Manuales/Políticas de Operación/Procedimientos/Instructivos u otros desarrollos que den cuente de su aplicación</t>
    </r>
  </si>
  <si>
    <t>10.1 Para el desarrollo de las actividades de control, la entidad considera la adecuada división de las funciones y que éstas se encuentren segregadas en diferentes personas para reducir el riesgo de error o de incumplimientos de alto impacto en la operación.</t>
  </si>
  <si>
    <t>Implementacion del MECI. Implementacion del sistema de gestion de la calidad, MIGICUV, mapa de procesos, procedimientos, los controles internos, las actividades y los responsable de cada uno de las actividades. En el mapa de procesos se ha considerado la division de funciones por medio de las definicion de las diversas actividades y sus respectivos responsables.  Se cuenta con un marco legal  que regulan la gestion del talento humano incluyendo lo relacionado con las responsabilidades, deberes, derechos de los servidores publicos. Se han reglamentado los  manuales de funciones. La Oficina de Planeacion realiza revision del sistema de gestion. Ver links http://planeacion.univalle.edu.co/meci y  http://planeacion.univalle.edu.co/procesos-formatos-y-mejoramiento y http://planeacion.univalle.edu.co/revision-por-la-direccion y http://planeacion.univalle.edu.co/index.php/transparencia-y-acceso-a-informacion-publica y http://planeacion.univalle.edu.co/introduccion</t>
  </si>
  <si>
    <t>Se evidencia seguimiento y monitoreo a los procedimientos establecidos incluyendo sus actividades y responsabilidades por medio de la revision de procesos. Lo anterior permite implementar mejoras en el sistema de gestion de la calidad MIGICUV, en aspectos como los procedimientos, actividades y responsabilidades al respecto, segun analisis y decisiones que tomen las instancias de direccion de la Universidad.</t>
  </si>
  <si>
    <t xml:space="preserve">Continuar con la ejecucion del plan de trabajo por la Oficina de Control Interno, segun aprobacion del Comite de Control Interno, para detectar aspectos por mejorar en los procesos, procedimientos, actividades, responsables y controles. Continuar con las auditorias de calidad o de revision de procesos por parte de la Oficina de Planeacion. </t>
  </si>
  <si>
    <t xml:space="preserve">10.2 Se han idenfificado y documentado las situaciones específicas en donde no es posible segregar adecuadamente las funciones (ej: falta de personal, presupuesto), con el fin de definir actividades de control alternativas para cubrir los riesgos identificados. </t>
  </si>
  <si>
    <t>10.3 El diseño de otros  sistemas de gestión (bajo normas o estándares internacionales como la ISO), se intregan de forma adecuada a la estructura de control de la entidad.</t>
  </si>
  <si>
    <t xml:space="preserve">
Dimension de Gestion con Valores para Resultados
Dimension de Control Interno
Lineas de Defensa</t>
  </si>
  <si>
    <t>RESOLUCIÓN No. 3.819  Diciembre 21 de 2018 “Por la cual se crea el Modelo Institucional de la Gestión Integrada de la Calidad de la Universidad del Valle –MIGICUV- y se dictan otras disposiciones; Modelo Institucional de la Gestión Integrada de la Calidad de la Universidad del Valle, MIGICUV, se fundamenta en la norma tecnica de calidad NTC-iso-9001-2015, que se articula con el modelo MECI, el Programa Institucional de Autoevaluación y Calidad Académica, el Programa de Gestión Documental, sistema de aseguramiento de la calidad,  el Modelo de Gestión de Riesgos –MITIGAR U.V., progrma de buen gobierno, el modelo de planeacion y gestion y  Este modelo busca establecer mecanismos que le ayuden a mejorar la gestión, crear conciencia de mejora continua, pertinencia y calidad de los servicios de la institución en el marco del cumplimiento los procesos. El modelo establece un mapa de procesos, con procedimientos, controles internos, mecanismos de monitoreo y seguimiento y responsables de las actividades. Ver links http://planeacion.univalle.edu.co/introduccion</t>
  </si>
  <si>
    <t>Acorde con lo establecido en la Resolucion de Rectoria No. 3819 del 2018, el Jefe de Control Interno ha realizado el seguimiento a la implementacion de los componentes del sistema de gestion de la calidad, del cual hace parte la norma tecnica que le aplica a la Universidad,  traves del plan de trabajo aprobado por el Comite de Control Interno, que incluye las auditorias a los diversos procesos institucionales, incluyendo el de mejoramiento institucional y con el seguimiento al MECI. El plan de trabajo de control interno es evaluado por el Comite de Control Interno, partiendo del informe de gestion que presenta el jefe de dicho despacho. Se observa que la Universidad a traves de la Oficina de Planeacion da cumplimiento a la aplicacion de la norma tecnica de calidad que hace parte del sistema de gestion MIGICUV.</t>
  </si>
  <si>
    <t>Continuar con el monitoreo y seguimiento a la gestion de mejoramiento institucional a traves de la ejecucion del plan de trabajo de la Oficina de Control Interno. Continuar realizando las auditorias de procesos por parte de la Oficina de Planeacion. Asi mismo el Jefe de la Oficina de Planeación y Desarrollo Institucional, continuara asumiendo la función de articulacion de cada uno de los componentes del MIGICUV, incluyendo la norma tecnica y el MECI, con sus diversos elementos como los mapas de procesos y controles internos acorde con lo establecido en la Resolucion de Rectoria de Rectoria No. 3819 del 2018, atendiendo los requerimientos normativos en materia de sistemas de Gestión y componentes del MIGICUV que sean aplicables a la Institución, garantizando el desarrollo de las acciones conducentes al mejoramiento  continuo del Modelo Institucional de la Gestión Integrada de Calidad de la Universidad del Valle –MIGICUV-.  Continuar con la gestion a cargo del comité del MIGICUV, que actua como organismo permanente de carácter de apoyo y asesoría a la Dirección Universitaria en el diseño, implementación, seguimiento y sostenimiento del Modelo Institucional de la Gestión Integrada de la Calidad de la Universidad del Valle. – MIGICUV- así como la dinamización de sus componentes, incluyendo la norma tecnica de calidad y el MECI</t>
  </si>
  <si>
    <r>
      <rPr>
        <b/>
        <u/>
        <sz val="11"/>
        <color rgb="FFFFFFFF"/>
        <rFont val="Arial Narrow"/>
        <family val="2"/>
        <charset val="1"/>
      </rPr>
      <t xml:space="preserve">Lineamiento 11: 
</t>
    </r>
    <r>
      <rPr>
        <b/>
        <sz val="11"/>
        <color rgb="FFFFFFFF"/>
        <rFont val="Arial Narrow"/>
        <family val="2"/>
        <charset val="1"/>
      </rPr>
      <t>Seleccionar y Desarrolla controles generales sobre TI para apoyar la consecución de los objetivos .</t>
    </r>
  </si>
  <si>
    <t>11.1 La entidad establece actividades de control relevantes sobre las infraestructuras tecnológicas; los procesos de gestión de la seguridad y sobre los procesos de adquisición, desarrollo y mantenimiento de tecnologías.</t>
  </si>
  <si>
    <t xml:space="preserve">Dimension de Gestion con Valores para el Resultado
Politica de Gobierno Digital 
Politica de Seguridad Digital
</t>
  </si>
  <si>
    <t>El mapa de procesos de la Universidad, incluye procedimientos, actividades y controles internos, incluyendo los relacionados con la gestion tecnologica. Acorde con el sistema de gestion de la Unversidad, se han implementado procesos, procedimientos, actividades, controles internos y responsables de los mismos para la gestion de la informacion y la tecnologia. Se cuenta en operación con diversos sistemas de informacion y con tecnologias para cumplir los diversos servicios y actividades en la Universidad. Ver link http://planeacion.univalle.edu.co/index.php/11-gestion-de-sistemas-de-informacion-e-infraestructura-tecnologica</t>
  </si>
  <si>
    <t>La Oficina de Control Interno en cumplimiento de su plan de trabajo aprobado por parte del Comite de Control Interno ha evaluado  e informado sobre diversas debilidades y situaciones que pueden afectar la gestion en materia tecnologica, con enfasis en la debilidad en la interoperabilidad y articulacion entre los diversos sistemas de informacion en uso en la Universidad.</t>
  </si>
  <si>
    <t>Se sugiere fortalecer la articulacion e interoperabilidad entre los sistemas de informacion institucionales que estan en funcionamiento en la Universidad</t>
  </si>
  <si>
    <t>11.2  Para los proveedores de tecnología  selecciona y desarrolla actividades de control internas sobre las actividades realizadas por el proveedor de servicios.</t>
  </si>
  <si>
    <t xml:space="preserve">Los procesos contractuales de servicios de soporte, actualización y mantenimiento de sistemas de información a cargo de la Oficina de Informática y Telecomunicaciones se hacen con base en los siguientes documentos tipo, los cuales estipulan ANS y políticas de seguridad en el desarrollo de software: ● Software licenciado e instaladao en servidores bajo el control técnico de la OITel:  drive.google.com/file/d/13MnOXXPN_2pLdUKkUcfG1JFQAo3B-te_/view?usp=sharing 
● Software desarrollado a medida e instaladao en servidores bajo el control técnico de la OITel: https://drive.google.com/file/d/16oQeZuCp7Uu9yHFdnbYHtafaTNyJg-4y/view?usp=sharing
● Para proyectos que impliquen la instalación de puntos de red, la OITEL ha dispuesto en su página web de un Anexo Técnico con términos de referencia para la instalación de cableado estructurado.
Página: https://oitel.univalle.edu.co/index.php/servicios-para-dependencias/puntos-de-red
Anexo: https://drive.google.com/file/d/16b6IQukw6-D9ApI-FD6YcnTpSB7uVYI7/view
● Los procesos de adquisición de tecnología tales como servidores, WIFI, almacenamiento, switches, etc. incluyen en el pliego un capítulo dedicado al acuerdo de nivel de servicio requerido por la Universidad, donde se definen parámetros como disponibilidad, tiempos y niveles de atención, mantenimientos preventivos y correctivos, etc.
En el siguiente enlace se encuentran copias de algunos de los contratos celebrados en el último cuaternio: https://drive.google.com/drive/folders/14N5w0MmT3UrJCq39SvIS0Wgoztqwl9Zf?usp=sharing
● Por otro lado también la OITEL usa y solicita acuerdos de confidencialidad, contrato de transferencia de datos y actas de entrega de datos.  
Formato de tratamiento de datos: https://drive.google.com/file/d/1GJEWgOccMX912CG2O5_2OtdHZrvuvAdd/view?usp=sharing
Contrato de transferencia de datos:
https://drive.google.com/file/d/1Nzi2PhGc0BWGIzlDNktmLnEeSeWO-YjI/view?usp=sharing 
Acta de transferencia de datos
https://drive.google.com/file/d/1ALmM3uEfQ6JJKiM7DU8Z7GDJiJ0eirw9/view?usp=sharing
</t>
  </si>
  <si>
    <t>La Oficina de Control Interno en cumplimiento de su plan de trabajo aprobado por parte del Comite de Control Interno ha evaluado  e informado sobre diversas debilidades y situaciones que pueden afectar la gestion en materia tecnologica, con enfasis en la debilidad en la interoperabilidad y articulacion entre los diversos sistemas de informacion en uso en la Universidad. Se observa que la Universidad cuenta con diversos sistemas de informacion y tecnologias para atender los diversos servicios y actividades para lo cual se ha establecido una estructura administrativa que lidera la gestion de la informacion, que cuenta con recursos humanos y tecnicos, tecnologicos y financieros.  Se cuenta con procesos definidos y en operacion para actividades cono la provision de tecnologia cuando se requiera, que incluyen procedimientos, responsables de los mismas, registros y controles en materia de la gestion de la informacion y las tecnologias, que hacen parte del mapa de procesos.</t>
  </si>
  <si>
    <t xml:space="preserve">11.3 Se cuenta con matrices de roles y usuarios siguiendo los principios de segregación de funciones.
</t>
  </si>
  <si>
    <t xml:space="preserve">Dimension de Gestion con Valores para el Resultado
Politica de Fortalecimiento Organizacional y Simplificacion de Procesos.
</t>
  </si>
  <si>
    <t>Dentro de la revision del tratamiento de riesgo identificado se ha comprometido la Universidad en la construcción de la primera versión de un inventario de roles y usuarios en los sistemas de informacion, planeado para 2021 (reporte de la OITEL)</t>
  </si>
  <si>
    <t>Se recomienda que se requiere avanzar en la construcción de la primera versión de un inventario de roles y usuarios en los sistemas de informacion</t>
  </si>
  <si>
    <t>Avanzar en la construcción de la primera versión de un inventario de roles y usuarios en los sistemas de informacion</t>
  </si>
  <si>
    <t xml:space="preserve">11.4 Se cuenta con información de la 3a línea de defensa, como evaluador independiente en relación con los controles implementados por el proveedor de servicios, para  asegurar que los riesgos relacionados se mitigan.
</t>
  </si>
  <si>
    <t>Dimension Control Interno
Tercera Linea de Defensa</t>
  </si>
  <si>
    <t>En cumplimiento del plan de trabajo aprobado por el Comite de Control Interno,  la oficina de Control Interno realiza auditorias a los diversos procesos,subprocesos, procedimientos con sus controles internos incluyendo los relacionados con la gestion de tecnologica para determinar el cumplimiento de los mismos y los riesgos resdpectivos y cuando se requieren ajustes para su fortalecimiento. Se formulan los respectivos planes de mejoramiento cuando sean del caso y se lesd realiza seguimiento. Ver links https://www.univalle.edu.co/control-interno/informes-de-control-interno. La Univeresidad cuenta con un modelo de riesgos con su mapa y plan de gestion respectivo, que incluye lo concerniente a la gestion de la tecnologia,  que lo lidera la Oficina de Planeacion. Ver link http://planeacion.univalle.edu.co/estrategia-riesgo</t>
  </si>
  <si>
    <t>La Oficina de Control Interno, en cumplimiento de su plan de trabajo aprobado por el Comite cde Control Interno, realiza seguimiento a la gestion de riesgos y modelo MITIGAR que se articula con el mapa de riesgos y su plan de manejo, que contempla riesgos asociados a la gestion de los sistemas de informacion; La Ofiicna de Planeacion realiza autontrol a la gestion de riesgos para determinar necesidades de revbision y ajustes de los mismos. En la materia se observan avances significativos y la actualizacion de los riesgos. Ver links http://planeacion.univalle.edu.co/estrategia-riesgo y https://www.univalle.edu.co/control-interno/informes-de-control-interno</t>
  </si>
  <si>
    <t>Continuar con el seguimiento y monitoreo a la gestion de riesgos en la Universidad incluyendo los relacionados con la gestion tecnologica. Continuar con la actualizacion del plan y mapa de riesgos, en la gestion de la informacion y las tecnologias, acorde con las situaciones asociadas a la pandemia. Se sugiere fortalecer la articulacion e interoperabilidad entre los sistemas de informacion institucionales que estan en funcionamiento en la Universidad</t>
  </si>
  <si>
    <r>
      <rPr>
        <b/>
        <u/>
        <sz val="11"/>
        <color rgb="FFFFFFFF"/>
        <rFont val="Arial Narrow"/>
        <family val="2"/>
        <charset val="1"/>
      </rPr>
      <t xml:space="preserve">Lineamiento 12: 
</t>
    </r>
    <r>
      <rPr>
        <b/>
        <sz val="11"/>
        <color rgb="FFFFFFFF"/>
        <rFont val="Arial Narrow"/>
        <family val="2"/>
        <charset val="1"/>
      </rPr>
      <t>Despliegue de políticas y procedimientos (Establece responsabilidades sobre la ejecución de las políticas y procedimientos; Adopta medidas correctivas; Revisa las políticas y procedimientos).</t>
    </r>
  </si>
  <si>
    <t xml:space="preserve">12.1 Se evalúa la actualización de procesos, procedimientos, políticas de operación, instructivos, manuales u otras herramientas para garantizar la aplicación adecuada de las principales actividades de control.
</t>
  </si>
  <si>
    <t>Dimension de Gestion con Valores para el Resultado
Politica de Fortalecimiento Organizacional y Simplificacion de Procesos.</t>
  </si>
  <si>
    <t xml:space="preserve">Implementacion del sistema de gestion de la Universidad, MIGICUV, mapa de procesos con subprocesos y procedimientos, asi como los controles internos y responsables de cada una de las actividades que se ejecutan en la Universidad. Se realizan auditorias de calidad o revision de procesos por la Oficina de Planeacion para verificar el cumplimiento y la situacion de los mismos como parte de la revision por la Direccion. La oficina de Control Interno realiza auditoria al proceso de mejoramiento institucional. Ver links http://planeacion.univalle.edu.co/procesos-formatos-y-mejoramiento y http://planeacion.univalle.edu.co/revision-por-la-direccion. </t>
  </si>
  <si>
    <t>Como resultado de las revisiones de procesos o auditoria de calidad,  como parte de la revision por la Dirección se han detectado oportunidades de mejoramiento en el marco legal, los procedimientos, controles internos, actividades, responsables, registros de los diversos procesos. Igualmente la Oficina de Control Interno presenta los informes de auditoria a la gestion del mejoramiento institucional observandose la necesidad de revisar y ajustar los procesos con sus procedimientos y controles internos. La Oficina de Control Interno ha realizado recomendaciones sobre el mejoramiento de procesos como el contractual, de gestion del talento humano, gestion financiera, gestion juridica en cumplimiento de su plan de trabajo que incluyen las auditorias. Ver links http://planeacion.univalle.edu.co/revision-por-la-direccion y https://www.univalle.edu.co/control-interno/informes-de-control-interno</t>
  </si>
  <si>
    <t xml:space="preserve">Continuar con el monitoreo y seguimiento a la gestion de mejoramiento, incluyendo la revision de los procesos y su marco legal, los procedimientos, actividades y controles por parte de la Oficina de Planeacion . La Oficina de Control Interno a su vez continuara realizando auditoria y seguimiento a la gestion del mejoramiento de la Universidad. </t>
  </si>
  <si>
    <t>12.2  El diseño de controles se evalúa frente a la gestión del riesgo.</t>
  </si>
  <si>
    <t xml:space="preserve">Todas las Dimensiones de MIPG 
</t>
  </si>
  <si>
    <t>La Universidad implemento el MECI y el mapa de procesos que incluye procedimientos, con sus controles internos. La Universidad ha definido un modelo de gestion de riesgos Mitigar, con un plan y un mapa de riesgos, en el cual se reflejan los diversos riesgos a que se enfrenta la Universidad y su manejo respectivo. La Oficina de Control Interno en cumplimiento de su plan de trabajo, realiza seguimiento a los controles internos por medio de sus auditorias , detectando oportunidades de mejoramiento y los riesgos asociados.  Ver link https://www.univalle.edu.co/control-interno/informes-de-control-interno y http://planeacion.univalle.edu.co/estrategia-riesgo y http://planeacion.univalle.edu.co/meci y http://planeacion.univalle.edu.co/procesos-formatos-y-mejoramiento</t>
  </si>
  <si>
    <t>Se observa que la Universidad ha implementado el MECI, el mapa de procesos y el modelo de gestion de riesgos MITIGAR, que son objeto de seguimiento para su mejoramiento por la Oficina de Control Interno y cuyos resultados son presentados a los lideres de la gestion. Se recomienda continuar con la actualizacion de los riesgos acorde con la pandemia como parte del autocontrol de la Oficina de Planeacion. Ver link https://www.univalle.edu.co/control-interno/informes-de-control-interno</t>
  </si>
  <si>
    <t>Continuar con la ejecucion del plan de trabajo de control interno, que incluye auditorias internas. Continuar con el monitoreo y seguimiento, al mapa y el plan de riesgos con el fin de detectar las oportunidades de mejora al respecto.  Continuar fortaleciendo la cultura organizacional y el autocontrol, autogestion y autoregulacion por medio de la gestion del talento humano, con actividades como la capacitacion, asi como la permanente actualizacion de los riesgos, incluyendo por ejemplo los asociados a la pandemia.</t>
  </si>
  <si>
    <t xml:space="preserve">12.3  Monitoreo a los riesgos acorde con la política de administración de riesgo establecida para la entidad.
</t>
  </si>
  <si>
    <t>Dimension de Direccionamiento Estrategico y Planeacion
Politica de Planeacion Institucional.</t>
  </si>
  <si>
    <t>La Universidad ha definido un modelo de gestion de riesgos Mitigar, con un plan y un mapa de riesgos, en el cual se reflejan los diversos riesgos a que se enfrenta la Universidad y su manejo respectivo. Se realiza seguimiento al plan y mapa de riesgos, tanto por parte de la Oficina de Control Interno como por parte de la Ofiicna de Planeacion en cumplimiento del autocontrol. Ver links  https://www.univalle.edu.co/control-interno/informes-de-control-interno y http://planeacion.univalle.edu.co/estrategia-riesgo</t>
  </si>
  <si>
    <t>Se observa que la Universidad ha implementado un modelo de gestion de riesgos MITIGAR, el cual es objeto de seguimiento para su mejoramiento por la Oficina de Control Interno y cuyos resultados son presentados a los lideres de la gestion de riesgos en este caso la Oficina de Planeacion, ademas dichos resultados son parte del informe de gestion que control interno presenta al Comité de Control Interno, con el fin de que se tomen las decisiones del caso. Se recomienda continuar con la actualizacion de los riesgos acorde con la pandemia. Como parte del autocontrol la Oficina de Planeacion realiza monitoreo continuo respecto a los riesgos incluyendo la actualizacion de los mismos. Ver link https://www.univalle.edu.co/control-interno/informes-de-control-interno y  http://planeacion.univalle.edu.co/index.php/transparencia-y-acceso-a-informacion-publica y  http://planeacion.univalle.edu.co/estrategia-riesgo</t>
  </si>
  <si>
    <t>Continuar con el monitoreo y seguimiento, al mapa y el plan de riesgos con el fin de detectar las oportunidades de mejora al respecto.  Continuar fortaleciendo la cultura organizacional y el autocontrol, autogestion y autoregulacion por medio de la gestion del talento humano, con actividades como la capacitacion, asi como la permanente actualizacion de los riesgos, incluyendo por ejemplo los asociados a la pandemia.</t>
  </si>
  <si>
    <t>12.4 Verificación de que los responsables estén ejecutando los controles tal como han sido diseñados.</t>
  </si>
  <si>
    <t>Dimension Control Interno
Segunda Linea de Defensa</t>
  </si>
  <si>
    <t xml:space="preserve">Como parte de la implementacion del sistema de gestion de la Universidad, MIGICUV, se cuenta con un mapa de procesos con subprocesos y procedimientos y los controles internos y responsables de cada una de las actividades que se ejecutan en la Universidad. En cumplimiento del plan de trabajo aprobado por el Comite de Control Interno,  la oficina de Control Interno realiza auditorias a los diversos procesos,m subprocesos, procedimientos con sus controles internos paradereminar cuando se requieren ajustes para su fortalecimiento. Se formulan los respecxtivos planes de mejhoramiento cuando sean del caso. . Ver links https://www.univalle.edu.co/control-interno/informes-de-control-interno y   http://planeacion.univalle.edu.co/procesos-formatos-y-mejoramiento . Implementacion del modelo MECI por part de la Universidad, bajo lineamientos de la Oficina de Planeación. La Oficina de Control Interno cumpole su rol fde evaluacion independiente del sistema de Control Interno </t>
  </si>
  <si>
    <t>Como resultado de las  auditorias de control interno,  se han detectado oportunidades de mejoramiento en el marco legal, los procedimientos, controles internos, actividades, responsables, registros de los diversos procesos. Igualmente la Oficina de Control Interno presenta los informes de auditoria a la gestion del mejoramiento institucional observandose la necesidad de revisar y ajustar los procesos con sus procedimientos y controles internos.La Oficina de Control Interno ha realizado recomendaciones sobre procesos como el contractual, de gestion del talento humano, gestion financiera, gestion juridica, gestion de los sistemas de informacion, entre otros. Sehan presentado planes de mejoramiento por parte de los lideres de los procesos y procedimientos evaluados y se les ha realizado seguimiento para dereminar sus avances, observandose cumplimientos representativos. ver link https://www.univalle.edu.co/control-interno/informes-de-control-interno</t>
  </si>
  <si>
    <t xml:space="preserve">Continuar con el monitoreo y seguimiento a la gestion, los procesos,  procedimientos y controles internos, incluyendo la revision de los procesos y su marco legal, los procedimientos, actividades y controles por parte de la Oficina de Control Interno en cumplimiento del plan de trabajo aprobado por el Comite de Coordinacion de Control Interno, ya que se ha detectado como resultado de las auditorias, que los controles internos de algunos procesos y procedimientos no se estan gestionando de acuerdo a lo estandarizado por la Universidad.  </t>
  </si>
  <si>
    <t>12.5  Se evalúa la adecuación de los controles a las especificidades de cada proceso, considerando cambios en regulaciones, estructuras internas u otros aspectos que determinen cambios en su diseño.</t>
  </si>
  <si>
    <t>Dimension Control Interno
 Lineas de Defensa</t>
  </si>
  <si>
    <t xml:space="preserve">Como parte de la implementacion del sistema de gestion de la Universidad, MIGICUV, se cuenta con un mapa de procesos con subprocesos y procedimientos y los controles internos y responsables de cada una de las actividades que se ejecutan en la Universidad. En cumplimiento del plan de trabajo aprobado por el Comite de Control Interno,  la oficina de Control Interno realiza auditorias a los diversos procesos,m subprocesos, procedimientos con sus controles internos paradereminar cuando se requieren ajustes para su fortalecimiento. Se formulan los respecxtivos planes de mejhoramiento cuando sean del caso. . Ver links https://www.univalle.edu.co/control-interno/informes-de-control-interno y   http://planeacion.univalle.edu.co/procesos-formatos-y-mejoramiento  </t>
  </si>
  <si>
    <t xml:space="preserve">Continuar con el monitoreo y seguimiento a la gestion, los procesos,  procedimientos y controles internos, incluyendo la revision de los procesos y su marco legal, los procedimientos, actividades y controles por parte de la Oficina de Control Interno en cumplimiento del plan de trabajo aprobado por el Comite de Control Interno, ya que se ha detectado como resultado de las auditorias que hay controles internos de algunos procedimientos que no se estan gestionando debidamente. </t>
  </si>
  <si>
    <t>INFORMACIÓN Y COMUNICACIÓN</t>
  </si>
  <si>
    <t>Este componente verifica que las políticas, directrices y mecanismos de consecución, captura, procesamiento y generación de datos dentro y en el entorno de cada entidad, satisfagan la necesidad de divulgar los resultados, de mostrar mejoras en la gestión administrativa y procurar que la información y la comunicación de la entidad y de cada proceso sea adecuada a las necesidades específicas de los grupos de valor y grupos de interés. 
Se requiere que todos los servidores de la entidad reciban un claro mensaje de la Alta Dirección sobre las responsabilidades de control. Deben comprender su función frente al Sistema de Control Interno.</t>
  </si>
  <si>
    <r>
      <rPr>
        <b/>
        <u/>
        <sz val="11"/>
        <color rgb="FFFFFFFF"/>
        <rFont val="Arial Narrow"/>
        <family val="2"/>
        <charset val="1"/>
      </rPr>
      <t xml:space="preserve">
Lineamiento 13: 
</t>
    </r>
    <r>
      <rPr>
        <b/>
        <sz val="11"/>
        <color rgb="FFFFFFFF"/>
        <rFont val="Arial Narrow"/>
        <family val="2"/>
        <charset val="1"/>
      </rPr>
      <t>Utilización de información relevante (Identifica requisitos de información; Capta fuentes de datos internas y externas; Procesa datos relevantes y los transforma en información).</t>
    </r>
  </si>
  <si>
    <t>13.1 La entidad ha diseñado sistemas de información para capturar y procesar datos y transformarlos en información para alcanzar los requerimientos de información definidos.</t>
  </si>
  <si>
    <t xml:space="preserve">Dimension de Informacion y comunicación 
</t>
  </si>
  <si>
    <t>El sistema de gestion de la Universidad, MIGICUV y el mapa de procesos, con los procedimientos, actividades y controles internos, incluyendo sobre los relacionados con la gestion de la informacion. En el mapa de procesos se incluye el Proceso de gestion de sistemas de informacion e infraestructuira tecnologica, a través del cual la Institución  administra los recursos tecnológicos de información y telecomunicaciones. Incluye los procedimientos de administración del Hardware, Software, Servicios Informáticos y de Telecomunicaciones.   Ver link http://planeacion.univalle.edu.co/index.php/11-gestion-de-sistemas-de-informacion-e-infraestructura-tecnologica. La gestion tecnologica la lidera la OITEL Ver link https://oitel.univalle.edu.co/index.php/acerca-de-la-oitel/objetivos</t>
  </si>
  <si>
    <t>La Oficina de Control Interno en cumplimiento de su plan de trabajo ha evidenciado en auditorias, la necesidad de mejorar respecto a la interoperabilidad y articulacion de los diversos sistemas de informacion.</t>
  </si>
  <si>
    <t>Se sugiere fortalecer la articulacion e interoperabilidad entre los sistemas de informacion institucionales.,Continuar con las gestiones por parte de la OITEL como lider de la gestion de la tecnologia e informacion.</t>
  </si>
  <si>
    <t>13.2  La entidad cuenta con el inventario de información relevante (interno/externa) y cuenta con un mecanismo que permita su actualización.</t>
  </si>
  <si>
    <t>Dimension de Informacion y comunicación 
Politica de Transparencia y Acceso a la Informaciòn Publica</t>
  </si>
  <si>
    <t>El sistema de gestion de la Universidad, MIGICUV y el mapa de procesos, con los procedimientos, actividades y controles internos, incluyendo sobre los relacionados con la gestion de la informacion. En el mapa de procesos se incluye el Proceso de gestion de sistemas de informacion e infraestructuira tecnologica, a través del cual la Institución  administra los recursos tecnológicos de información y telecomunicaciones. Incluye los procedimientos de administración del Hardware, Software, Servicios Informáticos y de Telecomunicaciones.   Ver link http://planeacion.univalle.edu.co/index.php/11-gestion-de-sistemas-de-informacion-e-infraestructura-tecnologica. En cumplimiento de Cumplimiento a la Ley 1712 del 6 de marzo de 2014
"Ley de transparencia y del derecho de acceso a la información pública nacional” se cuenta con un portal de trasmparencia con la informacion institucional. Ver link http://planeacion.univalle.edu.co/index.php/transparencia-y-acceso-a-informacion-publica. La Ofiicna de Planeacion por medio del Area de Gestion de la informacion es la encargada de compilar, revisar, ajustar, verificar en la fuente y organizar la información estadística oficial de la Universidad del Valle; así como, de desarrollar estudios, investigaciones y proyectos que aporten al conocimiento, observación, análisis y profundización de fenómenos universitarios de alto impacto. Ver link http://planeacion.univalle.edu.co/informacion-y-estadistica</t>
  </si>
  <si>
    <t>La Oficina de Planeacion a traves del Area de la Gestion de la Informacion y Estadistica consolida la informacion sobre la Universidad y realiza los reportes externos al respecto, acorde con la informacion que envian las diversas dependencias de la Universidad. Asi mismo todas las unidades academicas y administrativas de la Universidad de acuerdo a sus roles y requerimientos de Ley, tramitan los respectivos informes. Los informes que requiera la Alta Direccion, son gestionados por las dependencias de la Universidad. La Universidad da cumplimiento a la Ley 1712 del 6 de marzo de 2014 "Ley de transparencia y del derecho de acceso a la información pública nacional” para lo cual cuenta con un portal da transparencia. Ver link http://planeacion.univalle.edu.co/informacion-y-estadistica y  http://planeacion.univalle.edu.co/index.php/transparencia-y-acceso-a-informacion-publicahttp://planeacion.univalle.edu.co/index.php/transparencia-y-acceso-a-informacion-publica</t>
  </si>
  <si>
    <t>Continuar con las actividades de elaboracion de los informes y reportes que permitan conocer la situacion academica, administrativa y/o financiera de la Universidad. Continuar con las gestiones por parte de la  Oficina de Planeacion y su Area de la gestion de la informacion y la estadistica. Continuar con el cumplimiento del portal de transparencia. Se sugiere fortalecer la articulacion e interoperabilidad entre los sistemas de informacion institucionales.,Continuar con las gestiones por parte de la OITEL como lider de la gestion de la tecnologia e informacion.</t>
  </si>
  <si>
    <t>13.3 La entidad considera un ámbito amplio de fuentes de datos (internas y externas), para la captura y procesamiento posterior de información clave para la consecución de metas y objetivos.</t>
  </si>
  <si>
    <t>La Oficina de Planeacion a traves del Area de la Gestion de la Informacion y Estadistica consolida la informacion sobre la Universidad y realiza los reportes externos al respecto, acorde con la informacion que envian las diversas dependencias de la Universidad. Asi mismo todas las unidades academicas y administrativas de la Universidad de acuerdo a sus roles y requerimientos de Ley, tramitan los respectivos informes. Los informes que requiera la Alta Direccion, son gestionados por las dependencias de la Universidad. La Universidad da cumplimiento umplimiento a la Ley 1712 del 6 de marzo de 2014
"Ley de transparencia y del derecho de acceso a la información pública nacional” para lo cual cuenta con un portal da transparencia. Ver link http://planeacion.univalle.edu.co/informacion-y-estadistica y  http://planeacion.univalle.edu.co/index.php/transparencia-y-acceso-a-informacion-publica</t>
  </si>
  <si>
    <t>13.4 La entidad ha desarrollado e implementado actividades de control sobre la integridad, confidencialidad y disponibilidad de los datos e información definidos como relevantes.</t>
  </si>
  <si>
    <t>1. Política de tratamiento de la información personal. Se encuentra publicada en el siguiente enlace: https://www.univalle.edu.co/politica-de-tratamiento-de-la-informacion-personal. 2. Política para el uso de recursos informáticos. Se encuentra publicada en la página de la OITEL: https://oitel.univalle.edu.co/index.php/acerca-de-la-oitel/documentos. 3. Manual de la Política de Seguridad de la Información
https://drive.google.com/file/d/1ZIDUoE66mFWaYj4ejNutfYstsn1Vllq8/view?usp=sharing. 4. Procedimientos de Gestión de activos, gestión de backups, continuidad de la seguridad de la información, gestión de la capacidad, gestión de vulnerabilidades técnicas y gestión de incidentes, se encuentran documentadas y están en proceso de revisión para entrega al área de Calidad, para su posterior publicación.  Se pueden consultar en el siguiente enlace: https://drive.google.com/drive/folders/1S1A7DnfQHEXnDcznpuaLjAsfJKCZQ_p3?usp=sharing.  La Universidad cuenta con un Plan anticorrupcion y atencion al ciudadano y programa de PQRSD, que incluye requreimientos de Ley sobre transparencia y confidencialidad y disponibilidad de informacion</t>
  </si>
  <si>
    <t xml:space="preserve"> Como parte del seguimiento que realiza la Oficina de Control Interno al plan anticorrupcion y atencion al ciudadano el cual incluye lo relacionado con la politica de tratamiento de la informacion personal, se evidencia  que la Universidad cuenta con una politica establecida de proteccion de los datos personales y la informacion, la cual ha sido socializada y comunicada para su cumplimiento, gestion a cargo de la Secretaria General.  Se realizxa seguimiento a la gestion de PQRSD el cual incluye aspectos relacionados con la atencion a los ciudadanos, el acceso  a la informacion, la transparencia. Estos resultados que informados al area de atencion al ciudadano para que realice las acciones de mejoramiento cuando sean del caso.</t>
  </si>
  <si>
    <t>Continuar por parte de la Secretaria General con el cumplimiento de la aplicación de las politicas de tratamiento de datos e informacion personal. Continuar con el seguimiento a la gestion de PQRSD, al plan anticorrupcion y atencion al ciudadano por parte de la Oficina de Control Interno.</t>
  </si>
  <si>
    <r>
      <rPr>
        <b/>
        <u/>
        <sz val="11"/>
        <color rgb="FFFFFFFF"/>
        <rFont val="Arial Narrow"/>
        <family val="2"/>
        <charset val="1"/>
      </rPr>
      <t xml:space="preserve">
Lineamiento 14: 
</t>
    </r>
    <r>
      <rPr>
        <b/>
        <sz val="11"/>
        <color rgb="FFFFFFFF"/>
        <rFont val="Arial Narrow"/>
        <family val="2"/>
        <charset val="1"/>
      </rPr>
      <t>Comunicación Interna (Se comunica con el Comité Institucional de Coordinación de Control Interno o su equivalente; Facilita líneas de comunicación en todos los niveles; Selecciona el método de comunicación pertinente).</t>
    </r>
  </si>
  <si>
    <t>14.1 Para la comunicación interna la Alta Dirección tiene mecanismos que permitan dar a conocer los objetivos y metas estratégicas, de manera tal que todo el personal entiende su papel en su consecución. (Considera los canales más apropiados y evalúa su efectividad).</t>
  </si>
  <si>
    <t xml:space="preserve">Dimension de Informacion y comunicación
</t>
  </si>
  <si>
    <t xml:space="preserve"> La Universidad en su mapa de procesos incluye el proceso de comunicacion estrategica, que busca generar procesos de comunicación e información de las políticas, programas, estrategias, eventos y acciones de la Universidad, entre los miembros de la comunidad universitaria y la sociedad en general. A través de éste proceso se definen las estrategias y políticas en materia de comunicación informativa, organizacional. Se cuenta con un programa de atencion al ciudadano y con la Recepción y Trámite para las Peticiones, Quejas, Reclamos y Sugerencias, buscando incidir de manera activa en el fortalecimiento de procesos de identidad, gobernabilidad, convivencia, sentido de arraigo y pertenencia con la Universidad.  La Direccion de Comunicaciones de forma constante y permanente realiza difusión relacionada con los las diversas actividades y servicios institucionales. Por igual otras instancias como las Vicerrectorias Academicas, Administrativa, de Investigaciones, de Bienestar con sus divcersos despachos entre otras dependencias informar sobre actividades y servicios. La Oficina de Planeacion  informa sobre la planeacion estrategica y sus avances a las distintas áreas de la universidad y también se cuenta con  documentos elaborados sobre este particular que están alojados en la página web de la universidad. La Dirección de Planeación y el área de calidad han elaborado impresos y materiales que son utilizados cotidianamente con este fin. Cumplimiento de la Cumplimiento a la Ley 1712 del 6 de marzo de 2014 "Ley de transparencia y del derecho de acceso a la información pública nacional” que incluye el portal de transparencia. Ver links http://planeacion.univalle.edu.co/index.php/transparencia-y-acceso-a-informacion-publica y http://planeacion.univalle.edu.co/index.php/02-comunicacion-estrategica y  http://atencionalciudadano.univalle.edu.co/pqrsd
</t>
  </si>
  <si>
    <t>Se evidencia que la Universidad cuenta con diversos mecanismos para comunicar los objetivos y metas institucionales, acorde con su sistema de gestion y el mapa de procesos, tales como el correo electronico, las circulares, comunicados, informes, ectc. Se realiza seguimiento por control interno a la gestion de PQRSD asi como al plan de anticorrupcion y atencion al ciudadano que incluye requerimientos relacionados con el acceso a la informacion y la transparencia, evidenciandose el cumplimiento de los requerimientos de ley en la materia. Se cumple con la    la Ley 1712 del 6 de marzo de 2014
"Ley de transparencia y del derecho de acceso a la información pública nacional” y se implemento el portal de transparencia.  Ver link http://planeacion.univalle.edu.co/index.php/transparencia-y-acceso-a-informacion-publica</t>
  </si>
  <si>
    <t>Continuar con la difusión relacionada con los objetivos y metas estratégicas, asi como por las diversas instancias institucionales como la Direccion de Comunicaciones, la Oficina de Planeacion y en general todas aquellas areas que requieran comunicar e informar sobre actividades, servicios y resultados. Continuar con el cumplimiento de la Ley  la Ley 1712 del 6 de marzo de 2014
"Ley de transparencia y del derecho de acceso a la información pública nacional” que incluye el funcionamiento del portal de transparencia</t>
  </si>
  <si>
    <t>14.2 La entidad cuenta con políticas de operación relacionadas con la administración de la información (niveles de autoridad y responsabilidad)</t>
  </si>
  <si>
    <t xml:space="preserve">En el mapa de procesos se incluye el Procesode gestion de sistemas de informacion e infraestructuira tecnologica, a través del cual la Institución  administra los recursos tecnológicos de información y telecomunicaciones. Incluye los procedimientos de administración del Hardware, Software, Servicios Informáticos y de Telecomunicaciones. La Universidad del Valle estableció políticas y procedimientos de distinto orden para asegurar, preservar, mantener y elaborar información de distinto orden para los distintos públicos de la comunidad universitaria en los componentes académico, administrativo, científico, tecnológico y datos informáticos, así como asegurar y preservar las distintas bases de datos (labor a cargo de la OITEL y de áreas como RR HH y Admisión y Registro, entre otras). Se aplican procedimientos donde están establecidos los niveles de autoridad y responsabilidad para divulgar y dar a conocer información y comunicación tanto a nivel interno como externo. En cuanto al manejo de la información relacionada con las decisiones y acciones de la dirección universitaria están definidos los voceros y las metodologías de presentación de dicha información a través de comunicados, boletines, circulares y otras herramientas y canales de información, tanto a nivel interno como externo.  La Universidad en su mapa de procesos incluye el proceso de comunicacion estrategica, que busca generar procesos de comunicación e información de las políticas, programas, estrategias, eventos y acciones de la Universidad, entre los miembros de la comunidad universitaria y la sociedad en general. A través de éste proceso se definen las estrategias y políticas en materia de comunicación informativa, organizacional y todo lo relacionado con la Recepción y Trámite para las Peticiones, Quejas, Reclamos y Sugerencias, buscando incidir de manera activa en el fortalecimiento de procesos de identidad, gobernabilidad, convivencia, sentido de arraigo y pertenencia con la Universidad.  La Direccion de Comunicaciones realiza difusión relacionada con los las diversas actividades y servicios institucionales. Por igual otras instancias como las Vicerrectorias Academicas, Administrativa, de Investigaciones, de Bienestar con sus diversos despachos entre otras dependencias informar sobre actividades y servicios. La Oficina de Planeacion  informa sobre la planeacion estrategica y sus avances a las distintas áreas de la universidad y también se cuenta con  documentos elaborados sobre este particular que están alojados en la página web de la universidad. La Dirección de Planeación y el área de calidad han elaborado impresos y materiales que son utilizados cotidianamente con este fin.
</t>
  </si>
  <si>
    <t xml:space="preserve">La Universidad cuenta con politicas de operacion relacionadas con la informacion, con  procedimientos y controles en la materia, acorde con su sistema de gestion y el mapa de procesos. </t>
  </si>
  <si>
    <t>Continuar con el monitoreo y seguimiento a la gestion a traves de diversos mecanismos como las auditorias sobre los procesos y la gestion que realiza la Oficina de Control Interno,incluyendo las actividades y resultados del programa de PQRSD: De igual manera a traves de las auditorias de revision de procesos que realiza la Oficina de Planeacion.  Continuar con el fortalecimiento de la cultura organizacional y los valores respecto a la debida atencion al ciudadano por medio de la gestion del talento humano y actividades como las de induccion, reinduccion, capacitacion. Continuar ejectando el programa de atencion al ciudadano de las PQRSD.</t>
  </si>
  <si>
    <t>14.3 La entidad cuenta con canales de información internos para la denuncia anónima o confidencial de posibles situaciones irregulares y se cuenta con mecanismos específicos para su manejo, de manera tal que generen la confianza para utilizarlos.</t>
  </si>
  <si>
    <t>La Universidad cuenta con mecanismos, procedimientos, documentos y registros precisos que permiten la denuncia anónima y confidencial de posibles situaciones irregulares. Se cuenta con un programa de PQRS y una oficina específica que adelanta este tipo de actividades y que establece una comunicación con las distintas áreas para dar trámite tanto a información que llega de fuera (públicos externos) y desde la desde el interior de la institución.  La Universidad en su mapa de procesos incluye el proceso de comunicacion estrategica, que busca generar procesos de comunicación e información de las políticas, programas, estrategias, eventos y acciones de la Universidad, entre los miembros de la comunidad universitaria y la sociedad en general. A través de éste proceso se definen las estrategias y políticas en materia de comunicación informativa, organizacional y todo lo relacionado con la Recepción y Trámite para las Peticiones, Quejas, Reclamos y Sugerencias, buscando incidir de manera activa en el fortalecimiento de procesos de identidad, gobernabilidad, convivencia, sentido de arraigo y pertenencia con la Universidad. Ver link http://atencionalciudadano.univalle.edu.co/pqrsd y http://planeacion.univalle.edu.co/index.php/02-comunicacion-estrategica. Cumplimiento de la Cumplimiento a la Ley 1712 del 6 de marzo de 2014
"Ley de transparencia y del derecho de acceso a la información pública nacional” con relacion al portal de transparencia. Ver link http://planeacion.univalle.edu.co/index.php/transparencia-y-acceso-a-informacion-publica</t>
  </si>
  <si>
    <t xml:space="preserve"> Se realiza seguimiento por control interno a la gestion de PQRSD asi como al plan de anticorrupcion y atencion al ciudadano que incluye requerimientos relacionados con el acceso a la informacion y la transparencia, evidenciandose el cumplimiento de los requerimientos de ley en la materia. La Universidad cuenta con politicas de operacion y gestion respecto al manejo de la informacion, acorde con su sistema de gestion MIGICUV y el mapa de procesos, buscando garantizar la adecuada gestion de la informacion. Se cumple con la Cumplimiento a la Ley 1712 del 6 de marzo de 2014
"Ley de transparencia y del derecho de acceso a la información pública nacional” con relacion al portal de transparencia. Ver links http://planeacion.univalle.edu.co/index.php/transparencia-y-acceso-a-informacion-publica y http://atencionalciudadano.univalle.edu.co/pqrsd</t>
  </si>
  <si>
    <t>Continuar con el monitoreo y seguimiento a la gestion a traves de diversos mecanismos como las auditorias sobre los procesos y la gestion que realiza la Oficina de Control Interno,incluyendo las actividades y resultados del programa de PQRSD: De igual manera a traves de las auditorias de revision de procesos que realiza la Oficina de Planeacion.  Fortalecer la cultura organizacional y los valores respecto a la debida atencion al ciudadano por medio de la gestion del talento humano y actividades como las de induccion, reinducicion, capacitacion. Continuar con la ejecucion del programa de atencion al ciudadano de las PQRSD y el cumplimiewnto de la la Ley 1712 del 6 de marzo de 2014
"Ley de transparencia y del derecho de acceso a la información pública nacional” respecto al portal de transparencia.</t>
  </si>
  <si>
    <t>14.4 La entidad establece e implementa políticas y procedimientos para facilitar una comunicación interna efectiva.</t>
  </si>
  <si>
    <t xml:space="preserve">La Universidad en su mapa de procesos incluye el proceso de comunicacion estrategica, que busca generar procesos de comunicación e información de las políticas, programas, estrategias, eventos y acciones de la Universidad, entre los miembros de la comunidad universitaria y la sociedad en general. A través de éste proceso se definen las estrategias y políticas en materia de comunicación informativa, organizacional y todo lo relacionado con la Recepción y Trámite para las Peticiones, Quejas, Reclamos y Sugerencias, buscando incidir de manera activa en el fortalecimiento de procesos de identidad, gobernabilidad, convivencia, sentido de arraigo y pertenencia con la Universidad.  Igualmente en el mapa de procesos se incluye el Procesode gestion de sistemas de informacion e infraestructuira tecnologica, a través del cual la Institución  administra los recursos tecnológicos de información y telecomunicaciones. Incluye los procedimientos de administración del Hardware, Software, Servicios Informáticos y de Telecomunicaciones. La Direccion de Comunicaciones de forma constante y permanente realiza difusión relacionada con los las diversas actividades y servicios institucionales. Por igual otras instancias como las Vicerrectorias Academicas, Administrativa, de Investigaciones, de Bienestar con sus divcersos despachos entre otras dependencias informar sobre actividades y servicios. La Oficina de Planeacion  informa sobre la planeacion estrategica y sus avances a las distintas áreas de la universidad y también se cuenta con  documentos elaborados sobre este particular que están alojados en la página web de la universidad.  La universidad tiene en su estructura un área específica integrada a la Dirección de Comunicaciones Universitarias llamada Área de Comunicaciones Internas que se encarga de implementar procesos y procedimientos para el logro de una comunicación interna efectiva tanto en las áreas administrativas y académicas como en las sedes regionales y en otras dependencias. Se elaboran productos de distinto orden que van desde piezas audiovisuales tales cómo clips y promociones de video, hasta productos de audio e impresos. La universidad utiliza todos sus medios de comunicación para garantizar una óptima difusión de su comunicación interna. Las estrategias de comunicación interna complementan y apoyan y orientan la comunicación de áreas como la Rectoría y de aquellas vinculadas a la dirección Universitaria que incluyen las cuatro vicerrectorías, Planeación y el Servicio de Salud, entre otras.
</t>
  </si>
  <si>
    <t xml:space="preserve">Se evidencia que la Universidad cuenta con politicas de operacion relacionadas con la informacion, con  procedimientos y controles en la materia, acorde con su sistema de gestion y el mapa de procesos. Se realiza seguimiento por control interno a la gestion de PQRSD asi como al plan de anticorrupcion y atencion al ciudadano que incluye requerimientos relacionados con el acceso a la informacion y la transparencia, evidenciandose el cumplimiento de los requerimientos de ley en la materia. . La Universidad cuenta con diversos medios de comunicacion que han permitido dar a conocer las diversas actividades y servicios de la institucion.  La Universidad cuenta con politicas, procedimientos, controles internos, actividades y responsables respecto a la gestion de la comunicacion, acorde con sus sistema de gestion MIGICUV y el mapa de procesos, para garantizar la adecuada gestion de la comunicacion. Se cumple con la la Ley 1712 del 6 de marzo de 2014
"Ley de transparencia y del derecho de acceso a la información pública nacional” respecto al portal de transparencia. Ver links http://planeacion.univalle.edu.co/index.php/transparencia-y-acceso-a-informacion-publica y http://planeacion.univalle.edu.co/index.php/02-comunicacion-estrategica </t>
  </si>
  <si>
    <r>
      <rPr>
        <b/>
        <u/>
        <sz val="11"/>
        <color rgb="FFFFFFFF"/>
        <rFont val="Arial Narrow"/>
        <family val="2"/>
        <charset val="1"/>
      </rPr>
      <t xml:space="preserve">
Lineamiento 15: 
</t>
    </r>
    <r>
      <rPr>
        <b/>
        <sz val="11"/>
        <color rgb="FFFFFFFF"/>
        <rFont val="Arial Narrow"/>
        <family val="2"/>
        <charset val="1"/>
      </rPr>
      <t>Comunicación con el exterior (Se comunica con los grupos de valor y con terceros externos interesados; Facilita líneas de comunicación).</t>
    </r>
  </si>
  <si>
    <t xml:space="preserve">15.1 La entidad desarrolla e implementa controles que facilitan la comunicación externa, la cual incluye  políticas y procedimientos. 
Incluye contratistas y proveedores de servicios tercerizados (cuando aplique). </t>
  </si>
  <si>
    <t xml:space="preserve">
Dimension de Informacion y Comunicación
Dimension de Control Interno
Primera Linea de Defensa</t>
  </si>
  <si>
    <t>La Universidad en su mapa de procesos incluye el proceso de comunicacion estrategica, que busca generar procesos de comunicación e información de las políticas, programas, estrategias, eventos y acciones de la Universidad, entre los miembros de la comunidad universitaria y la sociedad en general. A través de éste proceso se definen las estrategias y políticas en materia de comunicación informativa, organizacional y todo lo relacionado con la Recepción y Trámite para las Peticiones, Quejas, Reclamos y Sugerencias, buscando incidir de manera activa en el fortalecimiento de procesos de identidad, gobernabilidad, convivencia, sentido de arraigo y pertenencia con la Universidad.   La Direccion de Comunicaciones de forma constante y permanente realiza difusión relacionada con los las diversas actividades y servicios institucionales. Por igual otras instancias como las Vicerrectorias Academicas, Administrativa, de Investigaciones, de Bienestar con sus diversos despachos entre otras dependencias informar sobre actividades y servicios. La universidad tiene en su estructura un área específica integrada a la Dirección de Comunicaciones Universitarias llamada Área de Comunicaciones Internas que se encarga de implementar procesos y procedimientos para el logro de una comunicación interna efectiva tanto en las áreas administrativas y académicas como en las sedes regionales y en otras dependencias. La universidad utiliza todos sus medios de comunicación para garantizar una óptima difusión de su comunicación interna. Las estrategias de comunicación interna complementan y apoyan y orientan la comunicación de áreas como la Rectoría y de aquellas vinculadas a la dirección Universitaria que incluyen las cuatro vicerrectorías, Planeación y el Servicio de Salud, entre otras. Univalle ha consolidado una serie de procesos y procedimientos que permiten asegurar que la información fluya de forma eficaz a través de sus canales de comunicación con un alto flujo de información para los usuarios y las comunidades externas. Toda la información que fluye a través de los distintos medios universitarios de comunicación y de información cuenta con mecanismos de control, seguimiento y evaluación para garantizar la calidad veracidad, efectividad y oportunidad de la misma. En el caso de la información sobre la Universidad que circula en medios de comunicación e información, la Universidad hace seguimiento y evaluación a través de un monitoreo especializado contratado para este fin el cual entrega información diaria sobre todo lo atinente a información institucional y de distinto orden que circula en medios  nacionales. En el caso de áreas vinculadas a proveedores y contratistas, se cuenta con protocolos específicos según sea el caso de la información suministrada o recibida. Por ejemplo, la División de Contratación coordina información y comunicación con los proveedores de bienes y servicios siguiendo protocolos específicos</t>
  </si>
  <si>
    <t>La Universidad cuenta con diversos medios de comunicacion que han permitido dar a conocer las diversas actividades y servicios de la institucion.  La Universidad cuenta con politicas, procedimientos, controles internos, actividades y responsables respecto a la gestion de la comunicacion, acorde con sus sistema de gestion MIGICUV y el mapa de procesos, para garantizar la adecuada gestion de la comunicacion.</t>
  </si>
  <si>
    <t>Se requiere continuar realizando el seguimiento a la gestion para determinar los avances en la gestion</t>
  </si>
  <si>
    <t xml:space="preserve">15.2 La entidad cuenta con canales externos definidos de comunicación, asociados con el tipo de información a divulgar, y éstos son reconocidos a todo nivel de la organización.
</t>
  </si>
  <si>
    <t xml:space="preserve">Dimension de Informacion y Comunicación
Politica de Transparencia, acceso a la información pública y lucha
contra la corrupción </t>
  </si>
  <si>
    <t xml:space="preserve">La Universidad por medio del  Acuerdo No. 003 Febrero 10 de 2010 del Consejo Superior “se adoptan las Políticas y Estrategias de Información y Comunicación para la Universidad del Valle, con lo cual se cuenta con lineamientos definidos en la materia . La Universidad cuenta con una pagina WEB donde se observas los diversos canales y medios respecto a la comunicación. Ver link http://proxse16.univalle.edu.co/~secretariageneral/consejo-superior/acuerdos/2010/Acu-003.pdf. La Universidad del Valle cuenta con una variada gama de medios de comunicación E información internos y externos que le permiten llegar a través de variados canales a sus distintos públicos. La entidad cuenta con canal de televisión (con cobertura local), emisora de radio (con cobertura regional), página web y con el permanente suministro de información a través de redes sociales como Facebook, Instagram, twitter y Linkedin. Las redes sociales con coordinadas por personal especializado. Además, se cuenta con impresos y con materiales y productos digitales tales como la revista Campus. Ver links https://www.univalle.edu.co/index.php/inicio. </t>
  </si>
  <si>
    <t>15.3 La entidad cuenta con procesos o procedimiento para el manejo de la información entrante (quién la recibe, quién la clasifica, quién la analiza), y a la respuesta requierida (quién la canaliza y la responde).</t>
  </si>
  <si>
    <t xml:space="preserve">Dimension de Informacion y Comunicación
Politica de Gestion Documental
Politica de Transparencia, acceso a la información pública y lucha
contra la corrupción </t>
  </si>
  <si>
    <t>En el mapa de procesos de la Universidad se incluye el proceso de comunicacion estrategica, con procedimientos, actividades, responsables y controles internos que busca generar procesos de comunicación e información de las políticas, programas, estrategias, eventos y acciones de la Universidad, entre los miembros de la comunidad universitaria y la sociedad en general. La Universidad implementó un sistema de gestión documental SGD que se encarga de hacer la recepción de correspondencia y documentación externa a través de una ventanilla única y realiza la distribución de la misma entre las dependencias responsables llevando un control y seguimiento del flujo de información y estableciendo una trazabilidad en el sistema de gestión documental. Ello permite conocer el estado de la información en cualquier momento, así como el estado de avance en el proceso de gestión de los documentos. Se cuenta con un aplicativo SAIA en marcha que continúa su avance y que en el futuro espera establecer incluso procesos de firma digital. Igualmente la Universidad ha sido objeto de auditoria por parte del Archivo Genera de la Nacion con el cual se suscribio plan de mejoramiento. Ver links http://planeacion.univalle.edu.co/index.php/02-comunicacion-estrategica y http://gestiondocumental.univalle.edu.co/ y http://atencionalciudadano.univalle.edu.co/pqrsd y http://gestiondocumental.univalle.edu.co/</t>
  </si>
  <si>
    <t xml:space="preserve">La Universidad cuenta con politicas, procedimientos, controles internos, actividades y responsables respecto a la gestion de la informacion, acorde con sus sistema de gestion MIGICUV y el mapa de procesos. La Oficina de Planeacion como parte de la revision de procesos y la revision por la Direccion, que ejecuta cada año evalua los procesos y procedimientos. La Oficina de Control Interno realiza seguimiento al plan de mejoramiento de la gestion documental, resultado de la auditoria realizada al proceso de gestion documental por parte del Archivo General de la Nacion. Se observan avances en dicha gestión.  </t>
  </si>
  <si>
    <t>Continuar con el seguimiento al plan de mejoramiento de la gestion documental acordado con el Archivo General de la Nacion por parte de la Oficina de Control Interno. Continuar con la revision de procesos y por la Direccion por parte de la Oficina de Planeacion, incluyendo los relacionados con la gestion de la informacion y documental.</t>
  </si>
  <si>
    <t xml:space="preserve">15.4 La entidad cuenta con procesos o procedimientos encaminados a evaluar periodicamente la efectividad de los canales de comunicación con partes externas, así como sus contenidos, de tal forma que se puedan mejorar.
</t>
  </si>
  <si>
    <t>Dimension de Informacion y Comunicación
Politica deControl Interno
Lineas de Defensa</t>
  </si>
  <si>
    <t>En el mapa de procesos de la Universidad se incluye el proceso de comunicacion estrategica, con procedimientos, actividades, responsables y controles internos que busca generar procesos de comunicación e información de las políticas, programas, estrategias, eventos y acciones de la Universidad, entre los miembros de la comunidad universitaria y la sociedad en general. La Universidad implementó un sistema de gestión documental SGD que se encarga de hacer la recepción de correspondencia y documentación externa a través de una ventanilla única y realiza la distribución de la misma entre las dependencias responsables llevando un control y seguimiento del flujo de información y estableciendo una trazabilidad en el sistema de gestión documental. Ello permite conocer el estado de la información en cualquier momento, así como el estado de avance en el proceso de gestión de los documentos. Se cuenta con un aplicativo SAIA en marcha que continúa su avance y que en el futuro espera establecer incluso procesos de firma digital. Igualmente la Universidad ha sido objeto de auditoria por parte del Archivo Genera de la Nacion con el cual se suscribio plan de mejoramiento. Ver links http://planeacion.univalle.edu.co/index.php/02-comunicacion-estrategica y http://gestiondocumental.univalle.edu.co/ y http://atencionalciudadano.univalle.edu.co/pqrsd y http://gestiondocumental.univalle.edu.co/. Se ha implementado un portal de transparencia con acceso publico a la informacion institucional.</t>
  </si>
  <si>
    <t>La Universidad cuenta con politicas, procedimientos, controles internos, actividades y responsables respecto a la gestion de la comunicacion, acorde con su  sistema de gestion MIGICUV y el mapa de procesos. La Universidad cuenta con diversos canales y medios de comunicacion. Se cuenta con un programa de atencion al ciudadano como parte de su compromiso con la calidad institucional y el mejoramiento continuo, pone a disposición de la comunidad universitaria y ciudadanía en general el programa de Peticiones, Quejas, Reclamos, Sugerencias y Denuncias PQRSD. A través del cual se pueden manifestar las opiniones respecto al cumplimiento de la misión de la universidad, la calidad de los servicios ofrecidos y las actuaciones de sus funcionarios. http://atencionalciudadano.univalle.edu.co/pqrsd. Se esta dando cumplimiento a la la Ley 1712 del 6 de marzo de 2014 respecto al portal da transparencia.
"Ley de transparencia y del derecho de acceso a la información pública nacional” respecto al portal de transparencia</t>
  </si>
  <si>
    <t>Continuar con la ejecucion del programa de atencion al ciudadano. Continuar con el cumplimiento del portal de transparencia.</t>
  </si>
  <si>
    <t>15.5 La entidad analiza periodicamente su caracterización de usuarios o grupos de valor, a fin de actualizarla cuando sea pertinente.</t>
  </si>
  <si>
    <t>Dimension de Direccionamiento Estrategico y Planeaciòn
Politica de Planeacion Institucional</t>
  </si>
  <si>
    <t>Univalle cuenta con un programa de atencion al ciudadano que  como parte de su compromiso con la calidad institucional y el mejoramiento continuo, pone a disposición de la comunidad universitaria y ciudadanía en general el programa de Peticiones, Quejas, Reclamos, Sugerencias y Denuncias PQRSD. A través del cual se pueden manifestar las opiniones respecto al cumplimiento de la misión de la universidad, la calidad de los servicios ofrecidos y las actuaciones de sus funcionarios. Ver link http://atencionalciudadano.univalle.edu.co/pqrsd. La Universidad ha definido en el marco de su mapa de procesos los procedimientos y actividades relacionadas con la gestion de la comunicacion, Objetivo del Proceso:Generar procesos de comunicación e información de las políticas, programas, estrategias, eventos y acciones de la Universidad, entre los miembros de la comunidad universitaria y la sociedad en general. A través de éste proceso se definen las estrategias y políticas en materia de comunicación informativa, organizacional y todo lo relacionado con la Recepción y Trámite para las Peticiones, Quejas, Reclamos y Sugerencias, buscando incidir de manera activa en el fortalecimiento de procesos de identidad, gobernabilidad, convivencia, sentido de arraigo y pertenencia con la Universidad. Ver links http://planeacion.univalle.edu.co/index.php/02-comunicacion-estrategica . Implementacion del portal de transparencia.Ver link http://planeacion.univalle.edu.co/index.php/transparencia-y-acceso-a-informacion-publica</t>
  </si>
  <si>
    <t xml:space="preserve">La Universidad cuenta con politicas, procedimientos, controles internos, actividades y responsables respecto a la gestion de la comunicacion, acorde con su sistema de gestion MIGICUV y el mapa de procesos. La Universidad cuenta con diversos canales y medios de comunicacion.  Como parte de su compromiso con la calidad institucional y el mejoramiento continuo, pone a disposición de la comunidad universitaria y ciudadanía en general el programa de Peticiones, Quejas, Reclamos, Sugerencias y Denuncias PQRSD. A través del cual se pueden manifestar las opiniones respecto al cumplimiento de la misión de la universidad, la calidad de los servicios ofrecidos y las actuaciones de sus funcionarios. Se esta cumpliendo con la Ley la Ley 1712 del 6 de marzo de 2014
"Ley de transparencia y del derecho de acceso a la información pública nacional” sobre portal de transparencia.  Ver link http://atencionalciudadano.univalle.edu.co/pqrsd y http://planeacion.univalle.edu.co/index.php/02-comunicacion-estrategica y http://planeacion.univalle.edu.co/index.php/transparencia-y-acceso-a-informacion-publica
</t>
  </si>
  <si>
    <t>15.6 La entidad analiza periodicamente los resultados frente a la evaluación de percepción por parte de los usuarios o grupos de valor para la incorporación de las mejoras correspondientes.</t>
  </si>
  <si>
    <t>ACTIVIDADES DE MONITOREO</t>
  </si>
  <si>
    <t>Este componente considera actividades en el día a día de la gestión institucional, así como a través de evaluaciones periódicas (autoevaluación, auditorías). Su propósito es valorar: (i) la efectividad del control interno de la entidad pública; (ii) la eficiencia, eficacia y efectividad de los procesos; (iii) el nivel de ejecución de los planes, programas y proyectos; (iv) los resultados de la gestión, con el propósito de detectar desviaciones, establecer tendencias, y generar recomendaciones para orientar las acciones de mejoramiento de la entidad pública.</t>
  </si>
  <si>
    <r>
      <rPr>
        <b/>
        <u/>
        <sz val="11"/>
        <color rgb="FFFFFFFF"/>
        <rFont val="Arial Narrow"/>
        <family val="2"/>
        <charset val="1"/>
      </rPr>
      <t xml:space="preserve">Lineamiento 16. </t>
    </r>
    <r>
      <rPr>
        <sz val="11"/>
        <color rgb="FFFFFFFF"/>
        <rFont val="Arial Narrow"/>
        <family val="2"/>
        <charset val="1"/>
      </rPr>
      <t xml:space="preserve"> Evaluaciones continuas y/o separadas (autoevaluación, auditorías) para determinar si los componentes del Sistema de Control Interno están presentes y funcionando.
</t>
    </r>
  </si>
  <si>
    <t>16.1 El comité Institucional de Coordinación de Control Interno aprueba anualmente el Plan Anual de Auditoría presentado por parte del Jefe de Control Interno o quien haga sus veces y hace el correspondiente seguimiento a sus ejecución?</t>
  </si>
  <si>
    <t>Dimension de Control Interno
Lineas Estrategica</t>
  </si>
  <si>
    <t>16.2  La Alta Dirección periódicamente evalúa los resultados de las evaluaciones (contínuas e independientes)  para concluir acerca de la efectividad del Sistema de Control Interno</t>
  </si>
  <si>
    <t>16.3  La Oficina de Control Interno o quien haga sus veces realiza evaluaciones independientes periódicas (con una frecuencia definida con base en el análisis de riesgo), que le permite evaluar el diseño y operación de los controles establecidos y definir su efectividad para evitar la materialización de riesgos.</t>
  </si>
  <si>
    <t>Dimension de Control Interno
Tercera Linea de Defensa</t>
  </si>
  <si>
    <t>La Oficina de Control Interno cuenta con un plan de trabajo anual aprobado por el comité de control interno que incluye evaluaciones independientes periodicas a los diversos procesos, subprocesos, procedimientos y controles internos, traves de las auditorias, los seguimientos y la elaboracion de los informes de Ley. La Universidad ha definido un modelo de gestion de riesgos Mitigar, con un plan y un mapa de riesgos, en el cual se reflejan los diversos riesgos a que se enfrenta la Universidad y su manejo respectivo. Ver links   https://www.univalle.edu.co/control-interno/informes-de-control-interno y  http://planeacion.univalle.edu.co/index.php/transparencia-y-acceso-a-informacion-publica  y  http://planeacion.univalle.edu.co/estrategia-riesgo</t>
  </si>
  <si>
    <t>La Oficina de ControlInterno, en cumplimiento de su plan de trabajo, aprobado por el Comite de Control Interno, ha realizado auditorias a diversos procesos,subprocesos, procedimientos con sus controles internos,  actividades y soportes. Los resultados del cumplimiento de dicho plan de trabajo se presenta al Comite de Control Interno para su analisis y decisiones del caso. Como resultado de estas actividades se evidencia la necesidad de  revisar y ajustar procedimientos, actividades y controles internos en la gestion contractual , juridica, financiera, sistema de informacion, gestion talento humano, entre otros. Se observa que la Universidad ha implementado un modelo de gestion de riesgos MITIGAR, el cual es objeto de seguimiento para su mejoramiento por la Oficina de Control Interno y cuyos resultados son presentados a los lideres de la gestion de riesgos en este caso la Oficina de Planeacion.  Se presenta por la Oficina de Control Interno a la Alta Direccion, los diversos informes resultado del cumplimiento del plan de trabajo de  Control Interno. Ver links   https://www.univalle.edu.co/control-interno/informes-de-control-interno y  http://planeacion.univalle.edu.co/index.php/transparencia-y-acceso-a-informacion-publica  y  http://planeacion.univalle.edu.co/estrategia-riesgo</t>
  </si>
  <si>
    <t>La Oficina de Control Interno continuara dando cumplimiento a su plan de trabajo que apruebe el Comité de Control Interno que incluye auditorias a diversos procesos, subprocesos , procedimientos y controles internos para que los lideres de los procesos evaluados ejecuten acciones de mejoramiento cuando se detecten necesidades y oportunidades de mejoramiento. Continuar con el monitoreo y seguimiento, al mapa y el plan de riesgos con el fin de detectar las oportunidades de mejora al respecto.  Se recomienda continuar fortaleciendo la cultura organizacional y el autocontrol, autogestion y autoregulacion por medio de la gestion del talento humano, con actividades como la capacitacion, asi como la permanente actualizacion de los riesgos, incluyendo por ejemplo los asociados a la pandemia.</t>
  </si>
  <si>
    <t>16.4 Acorde con el Esquema de Líneas de Defensa se han implementado procedimientos de monitoreo continuo como parte de las actividades de la 2a línea de defensa, a fin de contar con información clave para la toma de decisiones.</t>
  </si>
  <si>
    <t>Dimension de Control Interno
Segunda Linea de Defensa</t>
  </si>
  <si>
    <t xml:space="preserve">A traves de la Oficina de Planeacion se realiza monitoreo por medio de las auditorias de revision de procesos. </t>
  </si>
  <si>
    <t>En la Oficina de Planeacion a traves de las areas de gestion de la calidad y la estrategia se planifica el monitoreo, se organiza y ejecutan acciones de seguimiento denominadas auditorias de calidad y se implantan acciones de mejora. Se observa que dicho monitoreo ha contribuido a la gestion del mejoramiento del sistema de gestion de la calidad, sus procesos y procedimientos. En los informes presentados por la Oficina de Planeacion a la Alta Direccion se evidencian los resultados de las actividades de monitoreo a los procesos, sus procedimientos y controles internos con el fin de implementar acciones de mejoramiento y adecuarlos a los requerimientos del sistema de gestion de la calidad.</t>
  </si>
  <si>
    <t>Continuar con el monitoreo y seguimiento a la gestion del mejoramiento a traves de las auditorias de calidad que realiza la Oficina de Planeacion, permitiendo concretar oportunidades de mejoramiento en los procesos, subprocesos y procedimientos y que esten adecuados a los principios del sistema de gestion de la calidad.</t>
  </si>
  <si>
    <t>16.5 Frente a las evaluaciones independientes la entidad considera evaluaciones externas de organismos de control, de vigilancia, certificadores, ONG´s u otros que permitan tener una mirada independiente de las operaciones.</t>
  </si>
  <si>
    <t>A traves de las auditorias que han realizado los entes de control fiscal como la contraloria departamental, la contraloria general, a traves del seguimiento que realizan la contaduria general, la auditoria general, y la procudaduria. Igualmente a traves de las auditorias que realiza el Icontec sobre el sistema de gestion de la calidad. Como resultados de estas auditorias se pueden presentar hallazgos y se formulan y ejecutan planes de mejoramiento con acciones para subsanar los hallazgos, planes que son objeto de seguimiento</t>
  </si>
  <si>
    <t>los resultados de los informes que realizan los entes de control fiscal y los demas entes de control publico, son remitidos a la alta direccion y a instancias como el Consejo Superior, el Comite de Rectoria y de control Interno, etc., para que se analicen dichos resultados y se tomen decisiones del caso.</t>
  </si>
  <si>
    <t>La Oficina de Control Interno, continuara realizando seguimiento a los avances de los planes de mejoramiento presentados a los entes de control fiscal, resultado de las auditorias que realizan dichas entidades. La Oficina de Planacion continuara realizando seguimiento a los avances de los planes de mejoramiento que sean resultado de las auditorias del Icontec al sistema de gestion de la calidad.</t>
  </si>
  <si>
    <r>
      <rPr>
        <b/>
        <u/>
        <sz val="11"/>
        <color rgb="FFFFFFFF"/>
        <rFont val="Arial Narrow"/>
        <family val="2"/>
        <charset val="1"/>
      </rPr>
      <t xml:space="preserve">Lineamiento 17. </t>
    </r>
    <r>
      <rPr>
        <sz val="11"/>
        <color rgb="FFFFFFFF"/>
        <rFont val="Arial Narrow"/>
        <family val="2"/>
        <charset val="1"/>
      </rPr>
      <t xml:space="preserve"> 
Evaluación y comunicación de deficiencias oportunamente (Evalúa los resultados, Comunica las deficiencias y Monitorea las medidas correctivas).
</t>
    </r>
  </si>
  <si>
    <t>17.1 A partir de la información de las evaluaciones independientes, se evalúan para determinar su efecto en el Sistema de Control Interno de la entidad y su impacto en el logro de los objetivos, a fin de determinar cursos de acción para su mejora.</t>
  </si>
  <si>
    <t>Plan de trabajo de la Oficina de  Control Interno, aprobado por parfte del Comite de Control Interno, que incluye evaluaciones y auditorias a los procesos, subprocesos, procedimientos y controles internos, con el fin de detectar debilidades en los mismos y poder formular planes de mejoramiento, los cuales son objeto de seguimiento para determinar el nivel de cumplimiento de las acciones correctivas, que permite determinar el impacto de las actividades de evaluacion. Ver links https://www.univalle.edu.co/control-interno/informes-de-control-interno</t>
  </si>
  <si>
    <t>El Comité de Control Interno realiza seguimiento a la ejecucion del plan de trabajo de la Oficina de ControlInterno, incluyendo los resultados de las auditorias. Se observa el cumplimiento del plan de trabajo de la oficina de Control Interno y avances importantes en la ejecucion de los planes de mejoramiento resultado de la gestion de control interno. Se evidencia la necesidad de realizar ajustes y el mejoramiento en algunos procedimientos y controles internos en la gestion de la contratacion, juridica, financiera, sistemas de informacion, talento humano, extension entre otros. Ver clinks https://www.univalle.edu.co/control-interno/informes-de-control-interno</t>
  </si>
  <si>
    <t>El comité de control interno continuara realizando seguimiento al plan de trabajo de la Oficina de Control Interno, incluyendo los resultados de los informes de auditoria y evauacion de los procesos, procedimientos y sus controles internos</t>
  </si>
  <si>
    <t>17.2 Los informes recibidos de entes externos (organismos de control, auditores externos, entidades de vigilancia entre otros) se consolidan y se concluye sobre el impacto en el Sistema de Control Interno, a fin de determinar los cursos de acción.</t>
  </si>
  <si>
    <t xml:space="preserve">A traves de las auditorias que han realizado los entes de control fiscal como la contraloria departamental, la contraloria general, a traves del seguimiento que realizan la contaduria general, la auditoria general, y la procudaduria. Como resultados de estas auditorias se pueden presentar hallazgos y se formulan y ejecutan planes de mejoramiento con acciones para subsanar los hallazgos, planes que son objeto de seguimiento por parte de la Oficina de Control Interno. Control Inyterno cumple con su rol de enlace frente a dichos entes de control fiscal, segun la Ley 87 de 1993.  </t>
  </si>
  <si>
    <t>Los resultados de los informes que realizan los entes de control fiscal y los demas entes de control publico, son remitidos a la alta direccion y a instancias como el Consejo Superior, el Comite de Rectoria y de control Interno, etc., para que se analicen dichos resultados y se tomen decisiones del caso. Se han presentado y ejecutado planes de mejoramiento resultado del ejercicio de control fiscal. La Oicina de Control Interno ha realizado el seguimiento a los planes de mejoramiento resultado de las auditoras externas de control fiscal. Se observan mejoras en los procesos, procedimientos y controles. Se requiere fortalecer la gestion contractual y de los sistemas de informacion.  La Oficina de Control Interno ha cumplido con su rol de acompañamiento durante la realizacion de las actividades de control fiscal. Ver links https://www.univalle.edu.co/control-interno/informes-de-control-interno y  http://planeacion.univalle.edu.co/index.php/transparencia-y-acceso-a-informacion-publica</t>
  </si>
  <si>
    <t>La Oficina de Control Interno, continuara realizando seguimiento a los avances de los planes de mejoramiento presentados a los entes de control fiscal, resultado de las auditorias que realizan dichas entidades.  Control Intero continuara cumpliendo con su rol, de enlace frente a los entes de control fiscal de acuerdo a la Ley 87.</t>
  </si>
  <si>
    <t>17.3 La entidad cuenta con políticas donde se establezca a quién reportar las deficiencias de control interno como resultado del monitoreo continuo.</t>
  </si>
  <si>
    <t>La Universidad ha implementado el MECI que establece las lineas de defensa. Se implemento el mapa de procesos, el cual incluye procedimientos con normas, politicas, actividades, responsables y controles internos incluyendo la comunicación de los resultados de las actividades de monitoreo y control de los mismos. Se cuenta con un procdimiento estandarizado para las actividades control interno.  Ver link  http://planeacion.univalle.edu.co/introduccion y http://planeacion.univalle.edu.co/procesos-formatos-y-mejoramiento y http://planeacion.univalle.edu.co/meci y  http://planeacion.univalle.edu.co/index.php/13-gestion-de-la-autoevaluacion-el-control-y-el-mejoramiento-continuo</t>
  </si>
  <si>
    <t>En cumplimiento del plan de trabajo, la Oficina de Control Interno realiza auditorias a los procesos, normas, procedimientos y controles internos y cuando se evidencian debilidades en los mismos y hallazgos respectivos, estos son informados  a los lideres de los procesos evaluados para que presenten las acciones correctivas que subsanen los hallazgos. Lo anterior acorde con el manual de procedimientos para control interno. El Comite de Control Interno realiza seguimiento al plan de trabajo de la Oficina de Control Interno, con base en los informes de gestion, para realizar los analisis y decisiones del caso. Como resultado dfe las auditorias de control interno, se han presentado planes de mejoramiento a los cuale se les realiza el seguimiento. Ver links https://www.univalle.edu.co/control-interno/informes-de-control-interno  y  http://planeacion.univalle.edu.co/index.php/transparencia-y-acceso-a-informacion-publica</t>
  </si>
  <si>
    <t>La Oficina de Control Interno, continuara informando los resultados y hallazgos de las diversas actividades que ejecuta en cumplimiento de su plan de trabajo, como las auditorias a los procesos, procedimientos y controles internos, para que los lideres de los procesos evaluados ejecuten acciones de mejoramiento.</t>
  </si>
  <si>
    <t>17.4 La Alta Dirección hace seguimiento a las acciones correctivas relacionadas con las deficiencias comunicadas sobre el Sistema de Control Interno y si se han cumplido en el tiempo establecido.</t>
  </si>
  <si>
    <t>El Comité de Control Interno realiza seguimiento a la ejecucion del plan de trabajo de la Oficina de Control Interno, incluyendo los resultados de las auditorias y del seguimiento a los planes de mejoramiento y de informes de Ley, analizando las deficiencias en los procesos y procedimientos objeto de monitoreo. Vert link https://www.univalle.edu.co/control-interno/informes-de-control-interno</t>
  </si>
  <si>
    <t>El Comité de Control Interno realiza seguimiento a la ejecucion del plan de trabajo de la Oficina de ControlInterno, incluyendo los resultados de las auditorias y del seguimiento a los planes de mejoramiento. Se observa el cumplimiento del plan de trabajo de la oficina de Control Interno y avances importantes en la ejecucion de los planes de mejoramiento resultado de la gestion de control interno. Se evidencia la necesidad de realizar ajustes y el mejoramiento en algunos procedimientos y controles internos en la gestion de la conmtratacion, juridica, financiera, sistema de informacion, talento humano, extension, entre otros. Ver links https://www.univalle.edu.co/control-interno/informes-de-control-interno</t>
  </si>
  <si>
    <t>17.5 Los procesos y/o servicios tercerizados, son evaluados acorde con su nivel de riesgos.</t>
  </si>
  <si>
    <t>La Universidad cuenta con un marco legal en materia de contratacion de servicios, actividades y obras; Como parte de las obligaciones contractuales se incluye la obligacion de ejercer la debida labor de supervision en el proceso contractual  incluyendo la contratacion en los procesos y servicios tercerizados. La Universidad ha definido un modelo de gestion de riesgos Mitigar, con un plan y un mapa de riesgos, en el cual se reflejan los riesgos asociados a la gestion contractual a que se enfrenta la Universidad y su manejo respectivo. La Oficina de Control Interno ejecuta un plan de trabajo aprobado por el Comite de Control Interno, que incluye la evaluacion de la gestion contractual. Ver links https://www.univalle.edu.co/control-interno/informes-de-control-interno y http://planeacion.univalle.edu.co/index.php/transparencia-y-acceso-a-informacion-publica y  http://contratacion.univalle.edu.co/ y http://planeacion.univalle.edu.co/estrategia-riesgo</t>
  </si>
  <si>
    <t>La Oficina de ControlInterno, en cumplimiento de su plan de trabajo ha realizado auditoria al proceso contractual con sus procedimientos, actividades y controles  observandose oportunidades de mejoramiento en aspectos como la supervision de los mismos . Los resultados son informados a los responsables y lideres de los procesos asi como al Comite de Control Interno, por medio del informe de gestion que presenta el Jefe de Control Interno, para el analisis y decisiones del caso. Se observa que la Universidad ha implementado un modelo de gestion de riesgos MITIGAR, que incluye riesgos asociados a la gestion contractual  el cual es objeto de seguimiento para su mejoramiento tanto por la Oficina de Control Interno como por la Ofiicna de Planeacion. Se observa la necesidad de continuar fortaleciendo la gestion de contratacion en actividades como la supervision. Ver links https://www.univalle.edu.co/control-interno/informes-de-control-interno</t>
  </si>
  <si>
    <t>La Oficina de Control Interno, continuara informando los resultados y hallazgos de las auditorias al proceso contractual para que los lideres de los procesos evaluados ejecuten acciones de mejoramiento y su respectivo seguimiento</t>
  </si>
  <si>
    <t>17.6 Se evalúa la información suministrada por los usuarios (Sistema PQRD), así como de otras partes interesadas para la mejora del  Sistema de Control Interno de la Entidad?</t>
  </si>
  <si>
    <t xml:space="preserve">
Dimension de Informacion y Comunicación 
Dimension de Control Interno
Lineas de Defensa</t>
  </si>
  <si>
    <t>En el plan de trabajo de la Oficina de Control Interno, se incluyen auditorias y seguimiento a la gestion de las PQRSD. Ver link https://www.univalle.edu.co/control-interno/informes-de-control-interno. La Universidad cuenta con un programa da atencion al ciudadano (ver lkink http://atencionalciudadano.univalle.edu.co/). Por igual cuenta con programa de buen gobierno, mecanismos dfe proteccion de datos, plan anticorrupcion y atencion al ciudadano. Estos sob objeto de evaluacion por parte de la Oficina de Control Interno.</t>
  </si>
  <si>
    <t xml:space="preserve">La Oficina de Control Interno, en cumplimiento de su plan de trabajo ha realizado auditoria a la gestion de las PQRSD, con sus procesos, procedimientos, actividades y controles  observandose avances significativos en dicha gestion. Los resultados son informados a los responsables y lideres de los procesos asi como al Comite de Control Interno, por medio del informe de gestion que presenta el Jefe de Control Interno, para el analisis y decisiones del caso. Ver links https://www.univalle.edu.co/control-interno/informes-de-control-interno. Se evidencia que la Universidad cuenta con los mecanismos para la atencion y gestión de las PQRSD. </t>
  </si>
  <si>
    <t>La Oficina de Control Interno, continuara informando los resultados y hallazgos de las diversas actividades que ejecuta en cumplimiento de su plan de trabajo, como las auditorias a los procesos, procedimientos y controles internos, como los de PQRSD, para que los lideres de los procesos evaluados ejecuten acciones de mejoramiento cuando sean del caso.</t>
  </si>
  <si>
    <t xml:space="preserve">17.7 Verificación del avance y cumplimiento de las acciones incluidas en los planes de mejoramiento producto de las autoevaluaciones. (2ª Línea).
</t>
  </si>
  <si>
    <t xml:space="preserve">
Dimension de Control Interno
Lineas de Defensa</t>
  </si>
  <si>
    <t xml:space="preserve"> En el plan de trabajo de la Oficina de Planeacion se incluyen la revision de procesos y del sistema de gestion entre cuyas actividades se realiza el seguimiento a los planes de  mejoramiento producto de las actividades antes mencionadas en cumplimiento de las autoevaluaciones y de la revision por la DIreccion.  La Dirección de Autoevaluación y Calidad Académica - DACA  igualmente  como dependencia de la Vicerrectoría Académica es la encargada de coordinar los asuntos de autoevaluación y acreditación de la Universidad. De manera particular, lidera la definición, aprobación, ejecución y evaluación de las políticas académicas y curriculares que se concretan en los programas académicos de formación para mantener la excelencia académica de la institución segun Acuerdo 004 de febrero 10 de 2000/CS.   Ver links http://planeacion.univalle.edu.co/revision-por-la-direccion y http://daca.univalle.edu.co/</t>
  </si>
  <si>
    <t>La Oficina de Planeacion presenta al Comite de Rectoria los resultados de las auditorias de calidad o revision de procesos y del sistema de gestion que incluye el seguimiento a la ejecucion de planes de mejoramiento producto de las autoevaluaciones como parte de la segunda linea de defensa y en cumplimiento de la revision por la Direccion. Se observan avances representativos en la materia pero igualmente oportrunidades de mejoramiento, para lo cual se formulan planes de mejora que son objeto de seguimiento. La Daca por igual presenta sus informes de gestion y los avances en la gestion como dependencia encargada de los asuntos de autoevaluacion academica.  Se observan avances representativos en la gestion.  Ver links http://planeacion.univalle.edu.co/revision-por-la-direccion  y http://daca.univalle.edu.co/informes-de-gestion</t>
  </si>
  <si>
    <t>Continuar con las auditorias de revision del sistema de gestion  incluidos los seguimiento a los planes de mejoramiento resultado de las autoevaluaciones que realiza la Oficina de Planeacion como parte de la segunda linea de defensa. Continuar con las gestiones de autoevaluacion por parte de la DACA. Se ha detectado oportunidades de mejoramiento, por tanto continuar fortaleciendo la construccion de planes de mejoramiento para fortalecer la gestón.</t>
  </si>
  <si>
    <t>17.8 Evaluación de la efectividad de las acciones incluidas en los Planes de mejoramiento producto de las auditorías internas y de entes externos. (3ª Línea)</t>
  </si>
  <si>
    <t>En el plan de trabajo de la Oficina de Control Interno,  se incluye el seguimiento a los planes de mejoramiento resultado de las auditorias tanto internas como externas. Ver link hhtps://www.univalle.edu.co/control-interno/informes-de-control-interno. La Oficina de Control Interno, en cumplimiento de su rol de relacion con los entes externos de control fiscal, cumple con dicho rol por ejemplo durante la realizacion de las auditorias que realiza la Contraloria Departamental; por igual atiende los diversos requerimientos que estos realizan.</t>
  </si>
  <si>
    <t>La Oficina de Control Interno realiza seguimiento a los avances de planes de mejoramiento, resultado de sus actividades de auditoria asi como de las auditorias que realizan los entes de control fiscal en cumplimiento de su plan de trabajo. Se observa que los planes de mejoramiento presentados a los entes de control fiscal,han tenido avances superiores al 80%, resultados representativos acorde con la valoracion realzada por los entes de contro fiscal. los resultados de los informes que realizan los entes de control fiscal y los demas entes de control publico, son remitidos a la alta direccion para que se analicen dichos resultados y se tomen decisiones del caso. Ver links https://www.univalle.edu.co/control-interno/informes-de-control-interno. Como resultado del seguimiento se han detectado oportunidades de mejoramiento y algunas acciones correctivas y compromisos requieren darle la debida continuidad para conlcuirlos en un 100%.</t>
  </si>
  <si>
    <t xml:space="preserve"> La Oficina de Control Interno, continuara con el seguimiento a los avances y cumplimiento de planes de mejoramiento, resultado de sus actividades de auditoria interna asi como de las auditorias que realizan los entes de control fiscal. Este despacho continuara cumpliendo con su rol de enlace frente a los entes de control fiscal externos. Se busca garantizar que como resultado del seguimiento de control interno, se cumpla con el 100% de los compromisos de mejoramiento.</t>
  </si>
  <si>
    <t>17.9 Las deficiencias de control interno son reportadas a los responsables de nivel jerárquico superior, para tomar la acciones correspondientes?</t>
  </si>
  <si>
    <t>Como parte del cumplimiento del plan de trabajo de la Oficina de Control Interno, el Jefe de Control Interno remite a los lideres de los procesos evaluados como a la alta direccion los informes de auditoria y evaluacion independiente con los resultados para su tramite y decisiones respectivas. Cuando se requiere, se presentan los planes de mejoramiento por parte de los auditados y los mismos son objeto de seguimiento por control interno, estos resultados son comunicados a los responsables de la implementacion de las acciones correctivas   En el Comité de Control Interno se realizan los analisis y discusion del plan de trabajo de la oficina de control interno y su seguimiento. Ver link https://www.univalle.edu.co/control-interno/informes-de-control-interno</t>
  </si>
  <si>
    <t>El Comité de Coordinacion de Control Interno realiza seguimiento al plan de trabajo que ejecuta la Oficina de Control Interno con sus diversas actividades y resultados obtenidos de la evaluacion de control interno. Los resultados de cada actividad realizada por la Oficina de Control Interno, en cumplimiento de su plan de trabajo son informados a los lideres de los procesos evaluados, para que ejecuten acciones correctivas consolidadas en los planes de mejoramiento. Hay definidos procedimientos en el sistema de gestion, para que se cumpla con dicho tramite por parte de los responsables de los procesos evaluados.  Se evidencia la importancia de realizar el mejoramiento en el cumplimniento de normas, procesos, procedimientos y controles internos en la gestion de la contratacion, juridica, financiera, presupuestal, de extension, sistemas de informacion, talento humano, entre otros. Ver link https://www.univalle.edu.co/control-interno/informes-de-control-interno</t>
  </si>
  <si>
    <t>Se debe continuar con la ejecucion del plan de trabajo de la Oficina de Control Interno, incluyendo la realizacion de las auditorias cuyos resultados seguiran informandose a los lideres de los procesos evaluados, para que presenten los planes y acciones de mejoramiento correspondientes, a las cuales la Oficina de Control Interno, les seguira realizando seguimiento para determinar su cumplimiento y que se hallan aplicado los correctivos del caso para fortalecer al gestión.</t>
  </si>
  <si>
    <t>ANÁLISIS DE RESULTADOS PARA LA TOMA DE DECISIONES</t>
  </si>
  <si>
    <t xml:space="preserve">Se encuentra presente  y funcionando, pero requiere mejoras frente a su diseño, ya que  opera de manera efectiva
</t>
  </si>
  <si>
    <t>Se encuentra presente  y funcionando, pero requiere mejoras frente a su diseño, ya que  opera de manera efectiva</t>
  </si>
  <si>
    <t>Cuando en el análisis de los requerimientos en los diferentes componentes del MECI se cuente con aspectos evaluados en nivel 2 (presente) y 2 (funcionando); 3 (presente) y 1 (funcionando); 3 (presente) y 2 (funcionando);2 (presente) y 1 (funcionando)</t>
  </si>
  <si>
    <t>Cuando en el análisis de los requerimientos en los diferentes componentes del MECI se cuente con aspectos evaluados en nivel 1 (presente) y 1 (funcionando); ;1 (presente) y 2 (funcionando); 1(presente) y 3 (funcionando).</t>
  </si>
  <si>
    <t>Registro de deficiencias</t>
  </si>
  <si>
    <t>RESULTADOS</t>
  </si>
  <si>
    <t>FUENTE DEL ANALISIS</t>
  </si>
  <si>
    <t>CONTROL PRESENTE</t>
  </si>
  <si>
    <t>CONTROL FUNCIONANDO</t>
  </si>
  <si>
    <t>OBSERVACIONES DEL CONTROL</t>
  </si>
  <si>
    <t>NIVEL DE CUMPLIMIENTO-ASPECTOS PARTICULARES POR COMPONENTE</t>
  </si>
  <si>
    <t>NIVEL DE CUMPLIMIENTO- DEL COMPONENTE</t>
  </si>
  <si>
    <t>RECOMENDACIONES DESDE LA MIRADA DE EVALUACION INDEPENDIENTE</t>
  </si>
  <si>
    <t>PLANES DE MEJORAMIENTO (Donde aplique)</t>
  </si>
  <si>
    <t>Id. Requerimiento</t>
  </si>
  <si>
    <t>Descripción del Lineamiento</t>
  </si>
  <si>
    <t>Pregunta Indicativa</t>
  </si>
  <si>
    <t>Accion(es) de Mejora</t>
  </si>
  <si>
    <t>Fecha de Inicio</t>
  </si>
  <si>
    <t>Fecha Terminacion</t>
  </si>
  <si>
    <t>Responsable</t>
  </si>
  <si>
    <t>Seguimiento</t>
  </si>
  <si>
    <t>% de avance</t>
  </si>
  <si>
    <t>1.1</t>
  </si>
  <si>
    <t>Ambiente de Control</t>
  </si>
  <si>
    <t>La entidad demuestra el compromiso con la integridad (valores) y principios del servicio público</t>
  </si>
  <si>
    <t xml:space="preserve"> Aplicación del Código de Integridad. (incluye análisis de desviaciones, convivencia laboral, temas disciplinarios internos, quejas o denuncias sobres los servidores de la entidad, u otros temas relacionados)</t>
  </si>
  <si>
    <t>Fortalecer la gestion del talento humano, en aspectos como la cultura organizacional, las responsabilidades de los servidores públicos,  a través de actividades y mecanismos como la evaluación del clima laboral, las inducciones, reinducciones, las evaluaciones de desempeño y las capacitaciones. Continuar con el seguimiento y monitoreo de la gestion que realiza la Oficina de Control Interno a los diversos procesos. Continuar con el monitoreo y evaluación que realiza por la Oficina de Planeacion a través de las auditorías de revisión de procesos</t>
  </si>
  <si>
    <t>Actividades como la evaluación del clima laboral, las inducciones, reinducciones, las evaluaciones de desempeño y las capacitaciones. Seguimiento y monitoreo de la gestion que realiza la Oficina de Control Interno a los diversos procesos. Monitoreo y evaluación que realiza por la Oficina de Planeacion a través de las auditorías de revisión de procesos, Mantener instancias de atención y solución de conflictos como los comités de derechos humanos, de convivencia, de genero, de asuntos estudiantiles, de personal, etc. Mantener programas como los de atención al ciudadano, buen gobierno, PQRSD. Etc.</t>
  </si>
  <si>
    <t xml:space="preserve">Division de Recursos Humanos- Oficina de Control Interno . Oficina de Planeacion- Secretaria General - Vicerrectoria de Bienestar </t>
  </si>
  <si>
    <t>1.2</t>
  </si>
  <si>
    <t xml:space="preserve"> Mecanismos para el manejo de conflictos de interés.</t>
  </si>
  <si>
    <t>Fortalecer la gestion del talento humano,. Continuar con el seguimiento y monitoreo de la gestion que realiza la Oficina de Control Interno a los diversos procesos. Continuar con el monitoreo y evaluación que realiza por la Oficina de Planeacion a través de las auditorías de revisión de procesos. Mantener las instancias de atención y resolución de conflictos. Mantener los programas de atención al ciudadano.</t>
  </si>
  <si>
    <t>1.3</t>
  </si>
  <si>
    <t xml:space="preserve"> Mecanismos frente a la detección y prevención del uso inadecuado de información privilegiada u otras situaciones que puedan implicar riesgos para la entidad</t>
  </si>
  <si>
    <t>4.1</t>
  </si>
  <si>
    <t>Compromiso con la competencia de todo el personal, por lo que la gestión del talento humano tiene un carácter estratégico con el despliegue de actividades clave para todo el ciclo de vida del servidor público –ingreso, permanencia y retiro.</t>
  </si>
  <si>
    <t xml:space="preserve"> Evaluación de la Planeación Estratégica del Talento Humano</t>
  </si>
  <si>
    <t>Fortalecer la gestion del talento humano,. Continuar con el seguimiento y monitoreo de la gestion que realiza la Oficina de Control Interno a los diversos procesos. Continuar con el monitoreo y evaluación que realiza por la Oficina de Planeacion a través de las auditorías de revisión de procesos</t>
  </si>
  <si>
    <t>4.2</t>
  </si>
  <si>
    <t xml:space="preserve"> Evaluación de las actividades relacionadas con el Ingreso del personal</t>
  </si>
  <si>
    <t>Fortalecer la gestion del talento humano</t>
  </si>
  <si>
    <t>4.3</t>
  </si>
  <si>
    <t xml:space="preserve"> Evaluación de las actividades relacionadas con la permanencia del personal</t>
  </si>
  <si>
    <t>4.4</t>
  </si>
  <si>
    <t>Analizar si se cuenta con políticas claras y comunicadas relacionadas con la responsabilidad de cada servidor sobre el desarrollo y mantenimiento del control interno (1a línea de defensa</t>
  </si>
  <si>
    <t>4.6</t>
  </si>
  <si>
    <t xml:space="preserve"> Evaluar el impacto del Plan Institucional de Capacitación - PI</t>
  </si>
  <si>
    <t>4.7</t>
  </si>
  <si>
    <t xml:space="preserve"> Evaluación frente a los productos y servicios en los cuales participan los contratistas de apoyo</t>
  </si>
  <si>
    <t>Continuar con la evaluación, monitoreo y/o seguimiento a la gestion y los controles internos por parte de la Oficina de Control Interno. Continuar con la gestion que realiza la Oficina de Planeacion con relacion a la ejecucion de actividades de monitoreo y evaluación por medio de la revisión de los procesos. Fortalecer la gestión del talento humano.</t>
  </si>
  <si>
    <t>Evaluacion, monitoreo y/o seguimiento a la gestion contractual de la Universidad por parte de la Oficina de Control Interno, acorde con el plan de trabajo que apruebe el Comité de Coordinacion del Sistema de Control Interno de la Universidad y con los roles establecidos por la Ley 87 de 1993 y normas posteriores. Continuar con la gestion que realiza la Oficina de Planeacion con relacion a la ejecucion de actividades de monitoreo y evaluacion a traves de la revisión de procesos antes llamada auditoria de calidad. Cuando surgan aspectos por mejorar, oportunidades de mejoramiento o debilidades en la gestion, sus procesos, procedimientos, controles, responsabilidades y/ actividades formulan los respectivos planes de mejoramiento y realizar su seguimiento para determinar la efectividad del mejoramiento implementado.  Fortalecer la gestion del talento humano, a través de la  cultura organizacional y los valores de los servidores públicos frente a sus roles y responsabilidades,  con actividades como la evaluación del clima laboral, las inducciones, reinducciones, las evaluaciones de desempeño y las capacitaciones</t>
  </si>
  <si>
    <t>Division de Recursos Humanos- Oficina de Control Interno . Oficina de Planeacio</t>
  </si>
  <si>
    <t>1.4</t>
  </si>
  <si>
    <t xml:space="preserve"> La evaluación de las acciones transversales de integridad, mediante el monitoreo permanente de los riesgos de corrupción.</t>
  </si>
  <si>
    <t>Continuar con la evaluación, monitoreo y/o seguimiento a la gestion, los riesgos y los controles internos por parte de la Oficina de Control Interno. Continuar con la gestion que realiza la Oficina de Planeacion con relacion a la ejecucion de actividades de monitoreo y evaluación por medio de la revisión de los procesos. Fortalecer la gestión del talento humano. Continuar con la revision y actualizacion del modelo de riesgos MITIGAR en su mapa y plan de manejo, acorde con las situaciones que se enfrentan debido a la pandemia del COVID 19.</t>
  </si>
  <si>
    <t>Continuar con la evaluacion, monitoreo y/o seguimiento a la gestion de la Universidad por parte de la Oficina de Control Interno, acorde con el plan de trabajo que apruebe el Comité de Coordinacion del Sistema de Control Interno de la Universidad y con los roles establecidos por la Ley 87 de 1993 y normas posteriores. Continuar con la gestion que realiza la Oficina de Planeacion con relacion a la ejecucion de actividades de monitoreo y evaluacion a traves de la revisión de procesos antes llamada auditoria de calidad. Cuando surgan aspectos por mejorar, oportunidades de mejoramiento o debilidades en la gestion, sus procesos, procedimientos, controles, responsabilidades y/ actividades formulan los respectivos planes de mejoramiento y realizar su seguimiento para determinar la efectividad del mejoramiento implementado.  Fortalecer la gestion del talento humano, a través de la  cultura organizacional y los valores de los servidores públicos frente a sus roles y responsabilidades,  con actividades como la evaluación del clima laboral, las inducciones, reinducciones, las evaluaciones de desempeño y las capacitaciones</t>
  </si>
  <si>
    <t>1.5</t>
  </si>
  <si>
    <t xml:space="preserve"> Análisis sobre viabilidad para el establecimiento de una línea de denuncia interna sobre situaciones irregulares o posibles incumplimientos al código de integridad.
NOTA: Si la entidad ya cuenta con esta línea en funcionamiento, establecezca si ha aportado para la mejora de los mapas de riesgos o bien en otros ámbitos organizacionales.</t>
  </si>
  <si>
    <t>Continuar con el programa de atencion a ciudadano y el programa de buen gobierno que se articula con la gestion de PQRSD.</t>
  </si>
  <si>
    <t>2.1</t>
  </si>
  <si>
    <t xml:space="preserve">Aplicación de mecanismos para ejercer una adecuada supervisión del Sistema de Control Interno </t>
  </si>
  <si>
    <t xml:space="preserve"> Creación o actualización del Comité Institucional de Coordinación de Control Interno (incluye ajustes en periodicidad para reunión, articulación con el Comité Institucioanl de Gestión y Desempeño)</t>
  </si>
  <si>
    <t>El Comité de Coordinacion del Sistema de Control Interno, debe continuar cumpliendo con sus roles respecto a la aprobacion del plan de trabajo de la Oficina de cotrnol Interno y e respectivo seguimiento a su ejecucion. Asi como el seguimiento al estado del sistema de control interno.</t>
  </si>
  <si>
    <t>Contiuar con el funcionamiento del Comoite de Control Interno</t>
  </si>
  <si>
    <t>Comite de Control Interno y Jefe de Control Interno</t>
  </si>
  <si>
    <t>2.2</t>
  </si>
  <si>
    <t xml:space="preserve"> Definición y documentación del Esquema de Líneas de Defens</t>
  </si>
  <si>
    <t>El Comité de Coordinacion del Sistema de Control Interno, debe continuar cumpliendo con sus roles respecto a la aprobacion del plan de trabajo de la Oficina de Contrnol Interno y le respectivo seguimiento a su ejecucion. Asi como el seguimiento al estado del sistema de control interno. El Jefe de Control Interno, debe presentar a dicho comite, lapropuesta del plan de rabajo y los informes de gestion.</t>
  </si>
  <si>
    <t>Continuar con el funcionamiento del Comoite de Control Interno</t>
  </si>
  <si>
    <t>2.3</t>
  </si>
  <si>
    <t xml:space="preserve"> Definición de líneas de reporte en temas clave para la toma de decisiones, atendiendo el Esquema de Líneas de Defens</t>
  </si>
  <si>
    <t>El Comité de Coordinacion del Sistema de Control Interno, debe continuar cumpliendo con sus roles respecto a la aprobacion del plan de trabajo de la Oficina de control Interno y e respectivo seguimiento a su ejecucion. Asi como el seguimiento al estado del sistema de control interno. Se deben dar cumplimiento a lo establecido en la Resolucion de Rectoria No. 3819 del 2019 respeto a los roles del lider del proceso de implementacion del sistema de gestion de la Universidad y sus componentes inluyendo el sistema de control interno, en este caso el Jefe de la Oficina de Planeacion. De igual manera continuar con la gestion del Comite de MIGICUV cuyas responsabilidades estan contempladas en la citada relsucion, que incluyen las recomendaciones de mejora del sistema de gestion del cual hace parte el MECI</t>
  </si>
  <si>
    <t>Continuar con el funcionamiento del Comoite de Control Interno. Continuar co el cumplimiento de la Resolucion de Rectoria No. 3819 del 2019, respecto a los roles del Jefe de Planeacion y el Comité del MIGICUV.</t>
  </si>
  <si>
    <t>Comite de Control Interno y Jefe de Control Interno. Jefe Oficina de Planeacion y Comité de MIGICUV.</t>
  </si>
  <si>
    <t>3.1</t>
  </si>
  <si>
    <t>Establece la planeación estratégica con responsables, metas, tiempos que faciliten el seguimiento y aplicación de controles que garanticen de forma razonable su cumplimiento. Así mismo a partir de la política de riesgo, establecer sistemas de gestión de riesgos y las responsabilidades para controlar riesgos específicos bajo la supervisión de la alta dirección.</t>
  </si>
  <si>
    <t xml:space="preserve"> Definición y evaluación de la Política de Administración del Riesgo (Acorde con lineamientos de la Guía para la Administración del Riesgo de Gestión y Corrupción y Diseño de Controles en Entidades Públicas).  La evaluación debe considerar su aplicación en la entidad, cambios en el entorno que puedan defnir ajustes, dificultades para su desarrollo</t>
  </si>
  <si>
    <t>Continuar con el monitoreo y seguimiento, a la implementacion del modelo de riesgos MITIGAR y al mapa y el plan de riesgos con el fin de detectar las oportunidades de mejora al respecto.  Se recomienda fortalecer la cultura organizacional y el autocontrol, autogestion y autoregulacion por medio de la gestion del talento humano, con actividades como la capacitacion, asi como la permanente actualizacion de los riesgos, incluyendo por ejemplo los asociados a la pandemia.</t>
  </si>
  <si>
    <t>Monitoreo y seguimiento, al mapa y el plan de riesgos con el fin de detectar las oportunidades de mejora al respecto.  Fortalecimiento de la cultura organizacional y el autocontrol, autogestion y autoregulacion por medio de la gestion del talento humano, con actividades como la capacitacion, asi como la permanente actualizacion de los riesgos, incluyendo por ejemplo los asociados a la pandemia.</t>
  </si>
  <si>
    <t>Consejo Superior, Comite de Rectoria, Oficina de Planeacion, Oficina de Control Interno y Division de Recursos Humanos.</t>
  </si>
  <si>
    <t>3.2</t>
  </si>
  <si>
    <t xml:space="preserve"> La Alta Dirección frente a la política de Administración del Riesgo definen los niveles de aceptación del riesgo, teniendo en cuenta cada uno de los objetivos establecidos.</t>
  </si>
  <si>
    <t>3.3</t>
  </si>
  <si>
    <t xml:space="preserve"> Evaluación de la planeación estratégica, considerando alertas frente a posibles incumplimientos, necesidades de recursos, cambios en el entorno que puedan afectar su desarrollo, entre otros aspectos que garanticen de forma razonable su cumplimiento</t>
  </si>
  <si>
    <t>Continuar con el monitoreo y seguimiento, a la planeacion estrategica de la Universidad y la gestion de riesgos con el fin de detectar las oportunidades de mejora al respecto.  Se recomienda fortalecer la cultura organizacional y el autocontrol, autogestion y autoregulacion por medio de la gestion del talento humano, con actividades como la capacitacion, asi como la permanente actualizacion de los riesgos, incluyendo por ejemplo los asociados a la pandemia.</t>
  </si>
  <si>
    <t>Monitoreo y seguimiento, a la planeacion estrategica y los avances del plan de desarrollo, plan programatico, planes de accion, plan de inversion asi como al sistema de gestion de riesgos implementado por medio del modelo MITIGAR y su mapa y el plan de riesgos con el fin de detectar las oportunidades de mejora al respecto.  Fortalecimiento de la cultura organizacional y el autocontrol, autogestion y autoregulacion por medio de la gestion del talento humano, con actividades como la capacitacion, asi como la permanente actualizacion de los riesgos, incluyendo por ejemplo los asociados a la pandemia.</t>
  </si>
  <si>
    <t>4.5</t>
  </si>
  <si>
    <t xml:space="preserve"> Evaluación de las actividades relacionadas con el retiro del personal</t>
  </si>
  <si>
    <t>Continuar con la evaluación, monitoreo y/o seguimiento a la gestion de la Universidad por parte de la Oficina de Control Interno. Continuar con la gestion que realiza la Oficina de Planeacion con relacion a la ejecucion de actividades de monitoreo y evaluacion a traves de la revision de procesos antes llamada auditoria de calidad. Fortalecer la la gestion del talento humano y sus  competencias a traves de las inducciones, reinducciones, capacitaciones y evaluacion de desempeño, mejorarando  los conocimientos sobre sus roles y  responsabilidades.</t>
  </si>
  <si>
    <t>Evaluación, monitoreo y/o seguimiento a la gestion de la Universidad por parte de la Oficina de Control Interno. Continuar con la gestion que realiza la Oficina de Planeacion con relacion a la ejecucion de actividades de monitoreo y evaluacion a traves de la revision de procesos antes llamada auditoria de calidad. Fortalecer la la gestion del talento humano y sus  competencias a traves de las inducciones, reinducciones, capacitaciones y evaluacion de desempeño, mejorarando  los conocimientos sobre sus roles y  responsabilidades.</t>
  </si>
  <si>
    <t>Oficina de Planeacion, Oficina de Control Interno y Division de Recursos Humanos.</t>
  </si>
  <si>
    <t>5.1</t>
  </si>
  <si>
    <t>La entidad establece líneas de reporte dentro de la entidad para evaluar el funcionamiento del Sistema de Control Interno.</t>
  </si>
  <si>
    <t xml:space="preserve"> Acorde con la estructura del Esquema de Líneas de Defensa se han definido estándares de reporte, periodicidad y responsables frente a diferentes temas críticos de la entidad</t>
  </si>
  <si>
    <t>5.2</t>
  </si>
  <si>
    <t xml:space="preserve"> La Alta Dirección analiza la información asociada con la generación de reportes financieros</t>
  </si>
  <si>
    <t>Cumplimiento del reporte de los informes financieros. Evaluación, monitoreo y/o seguimiento a la gestion de la Universidad por parte de la Oficina de Control Interno. Continuar con la gestion que realiza la Oficina de Planeacion con relacion a la ejecucion de actividades de monitoreo y evaluacion a traves de la revision de procesos antes llamada auditoria de calidad. Fortalecer la la gestion del talento humano y sus  competencias a traves de las inducciones, reinducciones, capacitaciones y evaluacion de desempeño, mejorarando  los conocimientos sobre sus roles y  responsabilidades. Cumplimiento delos reportes financieros.</t>
  </si>
  <si>
    <t>Oficina de Planeacion, Oficina de Control Interno, Division Financiera y Division de Recursos Humanos.</t>
  </si>
  <si>
    <t>5.3</t>
  </si>
  <si>
    <t xml:space="preserve"> Teniendo en cuenta la información suministrada por la 2a y 3a línea de defensa se toman decisiones a tiempo para garantizar el cumplimiento de las metas y objetivos</t>
  </si>
  <si>
    <t xml:space="preserve">Continuar con las auditorias de control interno para verificar su cumplimiento y realizar seguimiento sobre la realizacion de dicho informes y reportes. Caso del Informe de control interno contable y las auditorias financieras. Continuar con las auditorias de calidad a los procesos por parte de la Oficina de Planeacion. </t>
  </si>
  <si>
    <t>Evaluación, monitoreo y/o seguimiento a la gestion de la Universidad por parte de la Oficina de Control Interno. Ejecucion de actividades de monitoreo y evaluacion a traves de la revision de procesos antes llamada auditoria de calidad por parte de la Oficina de Planeacion.</t>
  </si>
  <si>
    <t xml:space="preserve">Oficina de Planeacion, Oficina de Control Interno </t>
  </si>
  <si>
    <t>5.4</t>
  </si>
  <si>
    <t xml:space="preserve"> Se evalúa la estructura de control a partir de los cambios en procesos, procedimientos, u otras herramientas, a fin de garantizar su adecuada formulación y afectación frente a la gestión del riesgo</t>
  </si>
  <si>
    <t xml:space="preserve">Continuar con la evaluación, monitoreo y/o seguimiento a la gestion de la Universidad por parte de la Oficina de Control Interno. Continuar con la gestion que realiza la Oficina de Planeacion con relacion a la ejecucion de actividades de monitoreo y evaluacion a traves de la revision de procesos antes llamada auditoria de calidad. </t>
  </si>
  <si>
    <t>Evaluación, monitoreo y/o seguimiento a la gestion de la Universidad por parte de la Oficina de Control Interno. Continuar con la gestion que realiza la Oficina de Planeacion con relacion a la ejecucion de actividades de monitoreo y evaluacion a traves de la revision de procesos antes llamada auditoria de calidad. Fortalecer la la gestion del t</t>
  </si>
  <si>
    <t>5.5</t>
  </si>
  <si>
    <t xml:space="preserve"> La entidad aprueba y hace seguimiento al Plan Anual de Auditoría presentado y ejecutado por parte de la Oficina de Control Interno</t>
  </si>
  <si>
    <t>5.6</t>
  </si>
  <si>
    <t xml:space="preserve"> La entidad analiza los informes presentados por la Oficina de Control Interno y evalúa su impacto en relación con la mejora institucional</t>
  </si>
  <si>
    <t>6.1</t>
  </si>
  <si>
    <t>Evaluación de riesgos</t>
  </si>
  <si>
    <t xml:space="preserve">Definición de objetivos con suficiente claridad para identificar y evaluar los riesgos relacionados: i)Estratégicos; ii)Operativos; iii)Legales y Presupuestales; iv)De Información Financiera y no Financiera.
</t>
  </si>
  <si>
    <t xml:space="preserve">  La Entidad cuenta con mecanismos para vincular o relacionar el plan estratégico con los objetivos estratégicos y estos a su vez con los objetivos operativos</t>
  </si>
  <si>
    <t xml:space="preserve">Continuar con el monitoreo y seguimiento, a la planeacion estrategica de la Universidad y la gestion financiera con el fin de detectar las oportunidades de mejora al respecto. </t>
  </si>
  <si>
    <t xml:space="preserve">Monitoreo y seguimiento, a la planeacion estrategica y los avances del plan de desarrollo, plan programatico, planes de accion, plan de inversion asi como a la gestion financiera con el fin de detectar las oportunidades de mejora al respecto.  </t>
  </si>
  <si>
    <t xml:space="preserve"> Comite de Rectoria, Oficina de Planeacion</t>
  </si>
  <si>
    <t>6.2</t>
  </si>
  <si>
    <t xml:space="preserve"> Los objetivos de los procesos, programas o proyectos (según aplique) que están definidos, son específicos, medibles, alcanzables, relevantes, delimitados en el tiempo</t>
  </si>
  <si>
    <t>Continuar dando cumplimiento a lo establecido en la Resolucion de Rectoria No. 3819 del 2019 respeto a los roles del lider del proceso de implementacion del sistema de gestion de la Universidad y sus componentes inluyendo el sistema de control interno, en este caso el Jefe de la Oficina de Planeacion. De igual manera continuar con la gestion del Comite de MIGICUV cuyas responsabilidades estan contempladas en la citada relsucion, que incluyen las recomendaciones de mejora del sistema de gestion del cual hace parte el MECI. Continuar con el seguimiento a la gestion de la Universidad por la Oficina de Control Interno y con la revision de procesos por parte de la Oficina de Planeacion.</t>
  </si>
  <si>
    <t>Cumplimiento de la Resolucion de Rectoria No. 3819 del 2019 respeto a los roles del lider del proceso de implementacion del sistema de gestion de la Universidad y sus componentes inluyendo el sistema de control interno, en este caso el Jefe de la Oficina de Planeacion. De igual manera continuar con la gestion del Comite de MIGICUV cuyas responsabilidades estan contempladas en la citada relsucion, que incluyen las recomendaciones de mejora del sistema de gestion del cual hace parte el MECI.  Cumplimiento del plan de trabajo de la Oficina de Control Interno que incluye auditorias a la gestion.. Ejecucion de revisiones de procesos por la Oficina de Planeacion.</t>
  </si>
  <si>
    <t>Oficina de Planeacion, Comité de MIGICUV, Oficina de Control Interno</t>
  </si>
  <si>
    <t>6.3</t>
  </si>
  <si>
    <t xml:space="preserve"> La Alta Dirección evalúa periódicamente los objetivos establecidos para asegurar que estos continúan siendo consistentes y apropiados para la Entidad</t>
  </si>
  <si>
    <t>Cumplimiento de la Resolucion de Rectoria No. 3819 del 2019 respeto a los roles del lider del proceso de implementacion del sistema de gestion de la Universidad y sus componentes inluyendo el sistema de control interno, en este caso el Jefe de la Oficina de Planeacion. De igual manera continuar con la gestion del Comite de MIGICUV cuyas responsabilidades estan contempladas en la citada relsucion, que incluyen las recomendaciones de mejora del sistema de gestion del cual hace parte el MECI.  . Ejecucion de revisiones de procesos por la Oficina de Planeacion. Cumplimiento del plan de trabajo de la Oficinade Control Interno que incluye auditorias a la gestion.</t>
  </si>
  <si>
    <t>Comité de Rectoria, Oficina de Planeacion, Comité de MIGICUV, Oficina de Control Interno</t>
  </si>
  <si>
    <t>7.1</t>
  </si>
  <si>
    <t xml:space="preserve">Identificación y análisis de riesgos (Analiza factores internos y externos; Implica a los niveles apropiados de la dirección; Determina cómo responder a los riesgos; Determina la importancia de los riesgos). </t>
  </si>
  <si>
    <t xml:space="preserve"> Teniendo en cuenta la estructura de la política de Administración del Riesgo, su alcance define lineamientos para toda la entidad, incluyendo regionales, áreas tercerizadas u otras instancias que afectan la prestación del servicio</t>
  </si>
  <si>
    <t xml:space="preserve">Continuar con el monitoreo y seguimiento, a la implementacion del modelo de riesgos MITIGAR y al mapa y el plan de riesgos con el fin de detectar las oportunidades de mejora al respecto. </t>
  </si>
  <si>
    <t xml:space="preserve">Monitoreo y seguimiento, al mapa y el plan de riesgos con el fin de detectar las oportunidades de mejora al respecto. </t>
  </si>
  <si>
    <t>Comite de Rectoria, Oficina de Planeacion</t>
  </si>
  <si>
    <t>7.2</t>
  </si>
  <si>
    <t xml:space="preserve"> La Oficina de Planeación, Gerencia de Riesgos (donde existan), como 2a línea de defensa, consolidan información clave frente a la gestión del riesgo</t>
  </si>
  <si>
    <t>7.3</t>
  </si>
  <si>
    <t xml:space="preserve"> A partir de la información consolidada y reportada por la 2a línea de defensa (7.2), la Alta Dirección analiza sus resultados y en especial considera si se han presentado materializaciones de riesgo</t>
  </si>
  <si>
    <t>7.4</t>
  </si>
  <si>
    <t xml:space="preserve"> Cuando se detectan materializaciones de riesgo, se definen los cursos de acción en relación con la revisión y actualización del mapa de riesgos correspondiente</t>
  </si>
  <si>
    <t xml:space="preserve">Monitoreo y seguimiento, al mapa y el plan de riesgos con el fin de detectar las oportunidades de mejora al respecto.  </t>
  </si>
  <si>
    <t>7.5</t>
  </si>
  <si>
    <t xml:space="preserve"> Se llevan a cabo seguimientos a las acciones definidas para resolver materializaciones de riesgo detectadas</t>
  </si>
  <si>
    <t>Monitoreo y seguimiento, al mapa y el plan de riesgos con el fin de detectar las oportunidades de mejora al respecto.  Cumplimiento del plan de trabajo de la Oficina de Control Interno que incluye seguimiento a la gestion de riesgos.</t>
  </si>
  <si>
    <t>Comite de Rectoria, Oficina de Planeacion, Oficina de Control Interno</t>
  </si>
  <si>
    <t>8.1</t>
  </si>
  <si>
    <t xml:space="preserve">Evaluación del riesgo de fraude o corrupción. 
Cumplimiento artículo 73 de la Ley 1474 de 2011, relacionado con la prevención de los riesgos de corrupción.
</t>
  </si>
  <si>
    <t xml:space="preserve"> La Alta Dirección acorde con el análisis del entorno interno y externo, define los procesos, programas o proyectos (según aplique), susceptibles de posibles actos de corrupción</t>
  </si>
  <si>
    <t>8.2</t>
  </si>
  <si>
    <t xml:space="preserve"> La Alta Dirección monitorea los riesgos de corrupción con la periodicidad establecida en la Política de Administración del Riesgo</t>
  </si>
  <si>
    <t>8.3</t>
  </si>
  <si>
    <t xml:space="preserve"> Para el desarrollo de las actividades de control, la entidad considera la adecuada división de las funciones y que éstas se encuentren segregadas en diferentes personas para reducir el riesgo de acciones fraudulentas</t>
  </si>
  <si>
    <t xml:space="preserve">Continuar con el seguimiento a la gestion de la Universidad por la Oficina de Control Interno y con la revision de procesos por parte de la Oficina de Planeacion. Continuar con el monitoreo y seguimiento, a la implementacion del modelo de riesgos MITIGAR y al mapa y el plan de riesgos con el fin de detectar las oportunidades de mejora al respecto. </t>
  </si>
  <si>
    <t xml:space="preserve"> Cumplimiento del plan de trabajo de la Oficina de Control Interno que incluye auditorias a la gestion.. Ejecucion de revisiones de procesos por la Oficina de Planeacion. Monitoreo y seguimiento, al mapa y el plan de riesgos con el fin de detectar las oportunidades de mejora al respecto.  </t>
  </si>
  <si>
    <t>Oficina de Control Interno y Oficina de Planeacion</t>
  </si>
  <si>
    <t>8.4</t>
  </si>
  <si>
    <t xml:space="preserve"> La Alta Dirección evalúa fallas en los controles (diseño y ejecución) para definir cursos de acción apropiados para su mejora</t>
  </si>
  <si>
    <t>9.1</t>
  </si>
  <si>
    <t xml:space="preserve">Identificación y análisis de cambios significativos </t>
  </si>
  <si>
    <t xml:space="preserve"> Acorde con lo establecido en la política de Administración del Riesgo, se monitorean los factores internos y externos definidos para la entidad, a fin de establecer cambios en el entorno que determinen nuevos riesgos o ajustes a los existentes</t>
  </si>
  <si>
    <t>9.2</t>
  </si>
  <si>
    <t xml:space="preserve"> La Alta Dirección analiza los riesgos asociados a actividades tercerizadas, regionales u otras figuras externas que afecten la prestación del servicio a los usuarios, basados en los informes de la segunda y tercera linea de defensa</t>
  </si>
  <si>
    <t>9.3</t>
  </si>
  <si>
    <t xml:space="preserve"> La Alta Dirección monitorea los riesgos aceptados revisando que sus condiciones no hayan cambiado y definir su pertinencia para sostenerlos o ajustarlos</t>
  </si>
  <si>
    <t>9.4</t>
  </si>
  <si>
    <t xml:space="preserve"> La Alta Dirección evalúa fallas en los controles (diseño y ejecución) para definir cursos de acción apropiados para su mejora, basados en los informes de la segunda y tercera linea de defensa</t>
  </si>
  <si>
    <t>9.5</t>
  </si>
  <si>
    <t xml:space="preserve"> La entidad analiza el impacto sobre el control interno por cambios en los diferentes niveles organizacionales</t>
  </si>
  <si>
    <t>Continuar dando cumplimiento a lo establecido en la Resolucion de Rectoria No. 3819 del 2019 respeto a los roles del lider del proceso de implementacion del sistema de gestion de la Universidad y sus componentes incluyendo el sistema de control interno con sus diversos elementos como los debidos controles internos. Es el caso del Jefe de Planeacion y del Comite de MIGICUV cuyas responsabilidades estan contempladas en la citada resolucion, que incluyen las recomendaciones de mejora del sistema de gestion del cual hace parte el MECI el cual incluye la definicion de adecuados controles internos.</t>
  </si>
  <si>
    <t>Cumplimiento de la Resolucion de Rectoria No. 3819 del 2019 respeto a los roles de los lideres del  proceso de implementacion del sistema de gestion de la Universidad y sus componentes inluyendo el sistema de control interno, como el Comite de MIGICUV cuyas responsabilidades estan contempladas en la citada resolucion, que incluyen las recomendaciones de mejora del sistema de gestion del cual hace parte el MECI.   Continuar con las gestiones del Comite de Control Interno respecto al seguimiento al estado del sistema de control interno, con base en los informes que prsente el Jefe de Control Interno.</t>
  </si>
  <si>
    <t>Comité de Rectoria, Oficina de Planeacion, Comité de MIGICUV, Comité de Control Interno, Jefe de Control Interno.</t>
  </si>
  <si>
    <t>11.1</t>
  </si>
  <si>
    <t>Actividades de control</t>
  </si>
  <si>
    <t>Seleccionar y Desarrolla controles generales sobre TI para apoyar la consecución de los objetivos .</t>
  </si>
  <si>
    <t xml:space="preserve"> La entidad establece actividades de control relevantes sobre las infraestructuras tecnológicas; los procesos de gestión de la seguridad y sobre los procesos de adquisición, desarrollo y mantenimiento de tecnologías</t>
  </si>
  <si>
    <t>Se sugiere fortalecer la articulacion entre los sistemas de informacion institucionales</t>
  </si>
  <si>
    <t>Fortalecer la articulacion entre los sistemas de informacion institucionales</t>
  </si>
  <si>
    <t>Oficina de Informatica y Telecomunicaciones lidera la gestion con intervencion de las diversas dependencias que son usuarios de los sistemas de informacion.</t>
  </si>
  <si>
    <t>11.2</t>
  </si>
  <si>
    <t xml:space="preserve">  Para los proveedores de tecnología  selecciona y desarrolla actividades de control internas sobre las actividades realizadas por el proveedor de servicios</t>
  </si>
  <si>
    <t>11.3</t>
  </si>
  <si>
    <t xml:space="preserve"> Se cuenta con matrices de roles y usuarios siguiendo los principios de segregación de funciones.</t>
  </si>
  <si>
    <t>Construcción de la primera versión de un inventario de roles y usuarios en los sistemas de informacion</t>
  </si>
  <si>
    <t>Oficina de Informatica y Telecomunicaciones</t>
  </si>
  <si>
    <t>11.4</t>
  </si>
  <si>
    <t xml:space="preserve"> Se cuenta con información de la 3a línea de defensa, como evaluador independiente en relación con los controles implementados por el proveedor de servicios, para  asegurar que los riesgos relacionados se mitigan.</t>
  </si>
  <si>
    <t>Continuar con el seguimiento y monitoreo a la gestion de riesgos en la Universidad incluyendo los relacionados con la gestion tecnologica. Continuar con la actualizacion del plan y mapa de riesgos, en la gestion de la informacion y las tecnologias, acorde con las situaciones asociadas a la pandemia.</t>
  </si>
  <si>
    <t>Seguimiento y monitoreo a la gestion de riesgos en la Universidad incluyendo los relacionados con la gestion tecnologica tomando como base el mapa y el plan de manejo de riesgos. Actualizacion del plan y mapa de riesgos, en la gestion de la informacion y las tecnologias.</t>
  </si>
  <si>
    <t>Oficina de Planeacion, Oficina de Control Interno</t>
  </si>
  <si>
    <t>10.1</t>
  </si>
  <si>
    <t>Diseño y desarrollo de actividades de control (Integra el desarrollo de controles con la evaluación de riesgos; tiene en cuenta a qué nivel se aplican las actividades; facilita la segregación de funciones).</t>
  </si>
  <si>
    <t xml:space="preserve"> Para el desarrollo de las actividades de control, la entidad considera la adecuada división de las funciones y que éstas se encuentren segregadas en diferentes personas para reducir el riesgo de error o de incumplimientos de alto impacto en la operación</t>
  </si>
  <si>
    <t>Continuar con las auditorias de calidad o de revision de procesos para detectar aspectos por mejorar en los procesos, procedimientos, actividades, responsables y controles. Continuar con el seguimiento a la gestion de mejoramiento por la Oficina de Control Interno.</t>
  </si>
  <si>
    <t>Seguimiento y monitoreo a los procedimientos, actividades, responsables, registros y controles por medio de las revisiones de procesos y el seguimiento a la gestion del mejoramiento.</t>
  </si>
  <si>
    <t>10.2</t>
  </si>
  <si>
    <t xml:space="preserve"> Se han idenfificado y documentado las situaciones específicas en donde no es posible segregar adecuadamente las funciones (ej: falta de personal, presupuesto), con el fin de definir actividades de control alternativas para cubrir los riesgos identificados.</t>
  </si>
  <si>
    <t>Seguimiento y monitoreo a los procedimientos, actividades, responsables, registros y controles por medio de las revisiones de procesos incluidas en el mapa respectivo a cargo dela Oficina de Planeacion y el seguimiento a la gestion del mejoramiento por la Oficina de Control Interno.</t>
  </si>
  <si>
    <t>10.3</t>
  </si>
  <si>
    <t xml:space="preserve"> El diseño de otros  sistemas de gestión (bajo normas o estándares internacionales como la ISO), se intregan de forma adecuada a la estructura de control de la entidad</t>
  </si>
  <si>
    <t>Seguimiento y monitoreo a los procedimientos, actividades, responsables, registros y controles por medio de las revisiones de procesos a cargo dela Oficina de Planeacion y el seguimiento a la gestion del mejoramiento por la Oficina de Control Interno. Seguimiento por parte del Comite de MIGICUV.</t>
  </si>
  <si>
    <t>Comité de MIGICUV, Comité de Rectoria, Oficina de Planeacion, Oficina de Control Interno</t>
  </si>
  <si>
    <t>12.1</t>
  </si>
  <si>
    <t>Despliegue de políticas y procedimientos (Establece responsabilidades sobre la ejecución de las políticas y procedimientos; Adopta medidas correctivas; Revisa las políticas y procedimientos).</t>
  </si>
  <si>
    <t xml:space="preserve"> Se evalúa la actualización de procesos, procedimientos, políticas de operación, instructivos, manuales u otras herramientas para garantizar la aplicación adecuada de las principales actividades de control.
</t>
  </si>
  <si>
    <t xml:space="preserve">Continuar con el monitoreo y seguimiento a la gestion de mejoramiento y gestion, incluyendo la revision de los procesos y su marco legal, los procedimientos, actividades y controles por parte de la Oficina de Planeacion . La Oficina de Control Interno a su vez realiza auditoria y seguimiento a la gestion del mejoramiento de la Universidad. </t>
  </si>
  <si>
    <t>12.2</t>
  </si>
  <si>
    <t xml:space="preserve"> El diseño de controles se evalúa frente a la gestión del riesgo</t>
  </si>
  <si>
    <t>Continuar con el monitoreo y seguimiento, al sistema de gestion de risgos MITIGAR y al mapa y el plan de riesgos con el fin de detectar las oportunidades de mejora respecto a los controles internos.</t>
  </si>
  <si>
    <t>Monitoreo y seguimiento, al mapa y el plan de riesgos con el fin de detectar las oportunidades de mejora en el diseño de controles internos de los diversos procesos, sus procedimientos y actividades.</t>
  </si>
  <si>
    <t>12.3</t>
  </si>
  <si>
    <t xml:space="preserve"> Monitoreo a los riesgos acorde con la política de administración de riesgo establecida para la entidad.</t>
  </si>
  <si>
    <t xml:space="preserve">Continuar con el monitoreo y seguimiento, al sistema de gestion de riesgos MITIGAR y al mapa y el plan de riesgos con el fin de detectar las oportunidades de mejora al respecto.  </t>
  </si>
  <si>
    <t>Monitoreo y seguimiento, al mapa y el plan de riesgos con el fin de detectar las oportunidades de mejora al respecto. Ejecucion de revisiones de procesos por la Oficina de Planeacion. Seguimiento por parte de la Oficina de Control Interno, acorde con el plan de trabajo que apruebe el comite de control interno.</t>
  </si>
  <si>
    <t>12.4</t>
  </si>
  <si>
    <t>Verificación de que los responsables estén ejecutando los controles tal como han sido diseñados</t>
  </si>
  <si>
    <t>Continuar con el monitoreo y seguimiento a la gestion de mejoramiento y gestion, incluyendo la revision de los procesos y su marco legal, los procedimientos, actividades y controles por parte de la Oficina de Planeacion . Continuar con la ejecucion del plan de trabajo de la Oficina de Control Interno que incluye auditorias y seguimientos que evaluan los controles internos de los procesos, procedimientos y actividades</t>
  </si>
  <si>
    <t>Monitoreo y seguimiento, al mapa de procesos, sus procdimientos, actividades y untos de control interno, con el fin de detectar las oportunidades de mejora al respecto. Ejecucion de revisiones de procesos por la Oficina de Planeacion. Ejecucion de auditorias por parte de la Oficina de Control Interno, acorde con el plan de trabajo que apruebe el comite de control interno.</t>
  </si>
  <si>
    <t>12.5</t>
  </si>
  <si>
    <t xml:space="preserve"> Se evalúa la adecuación de los controles a las especificidades de cada proceso, considerando cambios en regulaciones, estructuras internas u otros aspectos que determinen cambios en su diseño</t>
  </si>
  <si>
    <t>13.2</t>
  </si>
  <si>
    <t>Info y Comunicación</t>
  </si>
  <si>
    <t>Utilización de información relevante (Identifica requisitos de información; Capta fuentes de datos internas y externas; Procesa datos relevantes y los transforma en información).</t>
  </si>
  <si>
    <t xml:space="preserve"> La entidad cuenta con el inventario de información relevante (interno/externa) y cuenta con un mecanismo que permita su actualización</t>
  </si>
  <si>
    <t>Continuar con las actividades de elaboracion de los informes y reportes que permitan conocer la situacion academica, administrativa y/o financiera de la Universidad.</t>
  </si>
  <si>
    <t xml:space="preserve">Continuar con las actividades de elaboracion de los informes y reportes que permitan conocer de forma consolidada la situacion academica, administrativa y/o financiera de la Universidad, por parte de la Oficina de Planeacion a traves del Area de la Gestion de la Informacion y Estadistica, acorde con los reportes que realizan todas las dependencias de la Universidad. </t>
  </si>
  <si>
    <t>Oficina de Planeacion.</t>
  </si>
  <si>
    <t>13.3</t>
  </si>
  <si>
    <t>La entidad considera un ámbito amplio de fuentes de datos (internas y externas), para la captura y procesamiento posterior de información clave para la consecución de metas y objetivos</t>
  </si>
  <si>
    <t>13.4</t>
  </si>
  <si>
    <t>La entidad ha desarrollado e implementado actividades de control sobre la integridad, confidencialidad y disponibilidad de los datos e información definidos como relevantes</t>
  </si>
  <si>
    <t xml:space="preserve">Continuar por parte de la Secretaria General con el cumplimiento de la aplicación de las politicas de tratamiento de datos e informacion personal. </t>
  </si>
  <si>
    <t>Secretaria General</t>
  </si>
  <si>
    <t>13.1</t>
  </si>
  <si>
    <t>La entidad ha diseñado sistemas de información para capturar y procesar datos y transformarlos en información para alcanzar los requerimientos de información definidos</t>
  </si>
  <si>
    <t>Articulacion de los sistemas de informacion.</t>
  </si>
  <si>
    <t>Oficina de Informatica y Telecomunicaciones y las dependencias de la Universidad que gestionan y uilizan los sistemas de informacion.</t>
  </si>
  <si>
    <t>14.1</t>
  </si>
  <si>
    <t>Comunicación Interna (Se comunica con el Comité Institucional de Coordinación de Control Interno o su equivalente; Facilita líneas de comunicación en todos los niveles; Selecciona el método de comunicación pertinente).</t>
  </si>
  <si>
    <t>Para la comunicación interna la Alta Dirección tiene mecanismos que permitan dar a conocer los objetivos y metas estratégicas, de manera tal que todo el personal entiende su papel en su consecución. (Considera los canales más apropiados y evalúa su efectividad)</t>
  </si>
  <si>
    <t xml:space="preserve">Continuar con la gestion de la oficina de planeación de la universidad respecto a la  difusión relacionada con los objetivos y metas estratégicas </t>
  </si>
  <si>
    <t>Oficina de Planeacion</t>
  </si>
  <si>
    <t>14.2</t>
  </si>
  <si>
    <t>La entidad cuenta con políticas de operación relacionadas con la administración de la información (niveles de autoridad y responsabilidad</t>
  </si>
  <si>
    <t xml:space="preserve">Continuar con el monitoreo y seguimiento al sistema de gestion a traves de diversos mecanismos como las  auditorias de revision de procesos que realiza la Oficina de Planeacion. Cuando se presentan oportunidades de mejoramiento o debilidades en los procesos, se formulan planes de mejoramiento a los cuales se les realiza seguimiento. Continuar con la evaluacion del sistema de control interno por parte de la Oficina de Control Interno.. </t>
  </si>
  <si>
    <t xml:space="preserve">Monitoreo y seguimiento por parte de la Oficina de Control Interno a la gestion de la Universidad y sus procesos, procedimientos, actividades y controles internos. Continuacion de las auditorias de revision de procesos que realiza la Oficina de Planeacion.  </t>
  </si>
  <si>
    <t>Oficina de Control Interno, Oficina de Planeacion</t>
  </si>
  <si>
    <t>14.3</t>
  </si>
  <si>
    <t>La entidad cuenta con canales de información internos para la denuncia anónima o confidencial de posibles situaciones irregulares y se cuenta con mecanismos específicos para su manejo, de manera tal que generen la confianza para utilizarlos</t>
  </si>
  <si>
    <t>Continuar con el monitoreo y seguimiento a la gestion a traves de diversos mecanismos como las auditorias sobre los procesos y la gestion que realiza la Oficina de Control Interno,incluyendo las actividades y resultados del programa de PQRSD: De igual manera a traves de las auditorias de revision de procesos que realiza la Oficina de Planeacion.  Fortalecer la cultura organizacional y los valores respecto a la debida atencion al ciudadano por medio de la gestion del talento humano y actividades como las de induccion, reinducicion, capacitacion.</t>
  </si>
  <si>
    <t>Monitoreo y seguimiento por parte de la Oficina de Control Interno a la gestion del programa de PQRSD. Continuacion de las auditorias de revision de procesos que realiza la Oficina de Planeacion.  Fortalecer la cultura organizacional y los valores respecto a la debida atencion al ciudadano por medio de la gestion del talento humano y actividades como las de induccion, reinducicion, capacitacion. Continuar ejecutando el programa de atencion al ciudadano y de las PQRSD.</t>
  </si>
  <si>
    <t>Oficina de Control Interno, Oficina de Planeacion, Secretaria General, Division de Recusos Humanos</t>
  </si>
  <si>
    <t>14.4</t>
  </si>
  <si>
    <t>La entidad establece e implementa políticas y procedimientos para facilitar una comunicación interna efectiva</t>
  </si>
  <si>
    <t>Continuar con el monitoreo y seguimiento a la gestion de la comunicacion por parte de la Direccion respectiva, con acciones de mejoramiento de sus actividades y servicios, cuando se requiera. Continuar con la revision de procesos que realiza la Oficina de Planeacion.</t>
  </si>
  <si>
    <t>monitoreo y seguimiento respecto a las actividades y servicios que prestan los medios de comunicación para realizar accions de mejoramiento cuando sea requerido. Continuar con la revision de procesos por parte de la Ofiicna de Planeacion.</t>
  </si>
  <si>
    <t>Direccion de Comunicaciones y oficina de Planeacion</t>
  </si>
  <si>
    <t>15.1</t>
  </si>
  <si>
    <t>Comunicación con el exterior (Se comunica con los grupos de valor y con terceros externos interesados; Facilita líneas de comunicación).</t>
  </si>
  <si>
    <t>La entidad desarrolla e implementa controles que facilitan la comunicación externa, la cual incluye  políticas y procedimientos. 
Incluye contratistas y proveedores de servicios tercerizados (cuando aplique).</t>
  </si>
  <si>
    <t>15.2</t>
  </si>
  <si>
    <t>La entidad cuenta con canales externos definidos de comunicación, asociados con el tipo de información a divulgar, y éstos son reconocidos a todo nivel de la organización.</t>
  </si>
  <si>
    <t>15.3</t>
  </si>
  <si>
    <t>La entidad cuenta con procesos o procedimiento para el manejo de la información entrante (quién la recibe, quién la clasifica, quién la analiza), y a la respuesta requierida (quién la canaliza y la responde)</t>
  </si>
  <si>
    <t>Continuar con el monitoreo y seguimiento a la gestion de la comunicacion por parte de la Direccion respectiva, con acciones de mejoramiento de sus actividades y servicios. Continuar con la revision de procesos que realiza la Oficina de Planeacion.</t>
  </si>
  <si>
    <t>15.4</t>
  </si>
  <si>
    <t>La entidad cuenta con procesos o procedimientos encaminados a evaluar periodicamente la efectividad de los canales de comunicación con partes externas, así como sus contenidos, de tal forma que se puedan mejorar.</t>
  </si>
  <si>
    <t>15.5</t>
  </si>
  <si>
    <t>La entidad analiza periodicamente su caracterización de usuarios o grupos de valor, a fin de actualizarla cuando sea pertinente</t>
  </si>
  <si>
    <t>Se sugiere continuar con el monitoreo y seguimiento respecto al analisis en relacion con los usuarios y grupos de valor que se relacionan con los medios de comunicación</t>
  </si>
  <si>
    <t>monitoreo y seguimiento respecto a la caracterizacion de los usuarios de los diversos medios de comunicación.</t>
  </si>
  <si>
    <t>Direccion de Comunicaciones</t>
  </si>
  <si>
    <t>15.6</t>
  </si>
  <si>
    <t>La entidad analiza periodicamente los resultados frente a la evaluación de percepción por parte de los usuarios o grupos de valor para la incorporación de las mejoras correspondientes</t>
  </si>
  <si>
    <t>Se sugiere continuar con el monitoreo y seguimiento respecto a la evauacion de percepcion por parte de los usuarios de los diversos medios de comunicación, para realizar acciones de mejoramiento de dichos mediso y sus actividades.</t>
  </si>
  <si>
    <t>monitoreo y seguimiento respecto a la evaluacion de percepcion por parte de los usuarios de los diversos medios de comunicación.</t>
  </si>
  <si>
    <t>16.1</t>
  </si>
  <si>
    <t>Monitoreo - Supervisión</t>
  </si>
  <si>
    <t>Evaluaciones continuas y/o separadas (autoevaluación, auditorías) para determinar si los componentes del Sistema de Control Interno están presentes y funcionando.Comunicación con el exterior (Se comunica con los grupos de valor y con terceros externos interesados; Facilita líneas de comunicación).</t>
  </si>
  <si>
    <t>El comité Institucional de Coordinación de Control Interno aprueba anualmente el Plan Anual de Auditoría presentado por parte del Jefe de Control Interno o quien haga sus veces y hace el correspondiente seguimiento a sus ejecución</t>
  </si>
  <si>
    <t>El Comité de Coordinacion de Control Interno debe seguir realizando la aprobacion del plan de trabajo de la Oficina de Control Interno, que sera presentado por el Jefe de Control Interno,</t>
  </si>
  <si>
    <t>Aprobacion por el Comité de Control interno del plan de trabajo de cada vigencia.</t>
  </si>
  <si>
    <t>16.2</t>
  </si>
  <si>
    <t xml:space="preserve"> La Alta Dirección periódicamente evalúa los resultados de las evaluaciones (contínuas e independientes)  para concluir acerca de la efectividad del Sistema de Control Intern</t>
  </si>
  <si>
    <t>El comité de control interno debe continuar realizando seguimiento al plan de trabajo de la Oficina de Control Interno, incluyendo los resultados de los informes de auditoria y evauacion de los procesos, procedimientos y sus controles internos</t>
  </si>
  <si>
    <t>Seguimiento a la gestion de la Oficina de Control Interno, y su plan de trabajo por parte del Comité de Control Interno.</t>
  </si>
  <si>
    <t>16.3</t>
  </si>
  <si>
    <t xml:space="preserve"> La Oficina de Control Interno o quien haga sus veces realiza evaluaciones independientes periódicas (con una frecuencia definida con base en el análisis de riesgo), que le permite evaluar el diseño y operación de los controles establecidos y definir su efectividad para evitar la materialización de riesgos</t>
  </si>
  <si>
    <t>La Oficina de Control Interno, continura dando cumplimiento a su plan de trabajo que apruebe el Comité de Control Interno que incluye auditorias a los diversos procesos y sus procedimientos y controles internos para que los lideres de los procesos evaluados ejecuten acciones de mejoramiento.</t>
  </si>
  <si>
    <t>Ejecucion del plan de trabajo de la Ofiicna de Control Interno</t>
  </si>
  <si>
    <t xml:space="preserve"> Jefe de Control Interno</t>
  </si>
  <si>
    <t>16.4</t>
  </si>
  <si>
    <t>Acorde con el Esquema de Líneas de Defensa se han implementado procedimientos de monitoreo continuo como parte de las actividades de la 2a línea de defensa, a fin de contar con información clave para la toma de decisiones</t>
  </si>
  <si>
    <t xml:space="preserve">En la Oficina de Planeacion a traves de las areas de gestion de la calidad y la estrategia se planifica el monitoreo, se organiza y ejecutan acciones de seguimiento denominadas auditorias de calidad y se implantan acciones de mejora. </t>
  </si>
  <si>
    <t>Ejecucion de las auditorias de calidad</t>
  </si>
  <si>
    <t>16.5</t>
  </si>
  <si>
    <t>Frente a las evaluaciones independientes la entidad considera evaluaciones externas de organismos de control, de vigilancia, certificadores, ONG´s u otros que permitan tener una mirada independiente de las operaciones</t>
  </si>
  <si>
    <t>La Oficina de Control Interno, continuara realizando seguimiento a los avances de los planes de mejoramiento presentados a los entes de control fiscal, resultado de las auditorias que realizan dichas entidades. La Oficina de Planacion continuara realizando seguimiento a los avances de los planes de mejoramiento presentados al Icontec, resultado de las auditorias que esta entidad realiza.</t>
  </si>
  <si>
    <t>Seguimiento a los avances de planes de mejoramiento, resultado de sus actividades de auditoria que realizan los entes de control fiscal, por parte de la Oficina de Control Interno. Seguimiento a los avances de los planes de mejoramiento presentados al Icontec, resultado de las auditorias que esta entidad realiza, por parte de la Oficina de Planeacion.</t>
  </si>
  <si>
    <t>Oficina de Conrol Interno y Ofiicna de Planeacion</t>
  </si>
  <si>
    <t xml:space="preserve">17.1 </t>
  </si>
  <si>
    <t>Evaluación y comunicación de deficiencias oportunamente (Evalúa los resultados, Comunica las deficiencias y Monitorea las medidas correctivas).</t>
  </si>
  <si>
    <t>A partir de la información de las evaluaciones independientes, se evalúan para determinar su efecto en el Sistema de Control Interno de la entidad y su impacto en el logro de los objetivos, a fin de determinar cursos de acción para su mejora</t>
  </si>
  <si>
    <t>El Comité de Coordinacion del Sistema de Control Interno, debe continuar cumpliendo con sus roles respecto a la aprobacion del plan de trabajo de la Oficina de Control Interno y le respectivo seguimiento a su ejecucion. Asi como el seguimiento al estado del sistema de control interno. El Jefe de Control Interno, debe presentar a dicho comite, la propuesta del plan de trabajo y los informes de gestion con el cumplimiento de dicho plan.</t>
  </si>
  <si>
    <t>Presentacion al Comité de Control Interno de los informes de gestion y cumplimiento del plan de trabajo de la Oficina de Control Interno para su seguimiento por parte de dicha instancia.</t>
  </si>
  <si>
    <t xml:space="preserve">17.2 </t>
  </si>
  <si>
    <t>Los informes recibidos de entes externos (organismos de control, auditores externos, entidades de vigilancia entre otros) se consolidan y se concluye sobre el impacto en el Sistema de Control Interno, a fin de determinar los cursos de acción</t>
  </si>
  <si>
    <t>La Oficina de Control Interno, continuara realizando seguimiento a los avances de los planes de mejoramiento presentados a los entes de control fiscal.</t>
  </si>
  <si>
    <t xml:space="preserve">La Oficina de Control Interno continuara con el seguimiento a los avances de planes de mejoramiento, resultado de sus actividades de auditoria internas asi como de las auditorias que realizan los entes de control fiscal. </t>
  </si>
  <si>
    <t xml:space="preserve">17.3 </t>
  </si>
  <si>
    <t>La entidad cuenta con políticas donde se establezca a quién reportar las deficiencias de control interno como resultado del monitoreo continuo</t>
  </si>
  <si>
    <t>Remision de los informes de auditoria a los lideres de los procesos evaluados para que se realicen aciones demejoramiento</t>
  </si>
  <si>
    <t xml:space="preserve">17.4 </t>
  </si>
  <si>
    <t>La Alta Dirección hace seguimiento a las acciones correctivas relacionadas con las deficiencias comunicadas sobre el Sistema de Control Interno y si se han cumplido en el tiempo establecido</t>
  </si>
  <si>
    <t>El comité de control interno continuara analizando los resultados del cumplimiento del plan de trabajo aprobado para la Oficina de Control Interno, incluyendo los resultados tanto de las auditorias como del seguimiento a los planes de mejoramiento que se presentan por los lideres de los procesos auditados , con el fin de determinar la efectividad de las actividades de auditoria.</t>
  </si>
  <si>
    <t>Seguimiento a los planes de mejoramiento por parte de la Oficina de Control Interno. Seguimiento a la gestion de la Oficina de Control Interno y su plan de trabajo por parte del Comité de Control Interno.</t>
  </si>
  <si>
    <t xml:space="preserve">17.5 </t>
  </si>
  <si>
    <t>Los procesos y/o servicios tercerizados, son evaluados acorde con su nivel de riesgos</t>
  </si>
  <si>
    <t>La Oficina de Control Interno, continuara informando los resultados y hallazgos de las auditorias al proceso contractual para que los lideres de los procesos evaluados ejecuten acciones de mejoramiento.</t>
  </si>
  <si>
    <t xml:space="preserve">Audiorias al proceso contractual </t>
  </si>
  <si>
    <t>Oficina de Control Interno</t>
  </si>
  <si>
    <t xml:space="preserve">17.6 </t>
  </si>
  <si>
    <t>Se evalúa la información suministrada por los usuarios (Sistema PQRD), así como de otras partes interesadas para la mejora del  Sistema de Control Interno de la Entidad</t>
  </si>
  <si>
    <t>La Oficina de Control Interno, continuara informando los resultados y hallazgos de las diversas actividades que ejecuta en cumplimiento de su plan de trabajo, como las auditorias a los procesos, procedimientos y controles internos, como los de PQRSD, para que los lideres de los procesos evaluados ejecuten acciones de mejoramiento.</t>
  </si>
  <si>
    <t>Seguimiento a la gestion de PQRSD</t>
  </si>
  <si>
    <t xml:space="preserve">17.7 </t>
  </si>
  <si>
    <t>Verificación del avance y cumplimiento de las acciones incluidas en los planes de mejoramiento producto de las autoevaluaciones. (2ª Línea).</t>
  </si>
  <si>
    <t>Continuar con el seguimiento que realiza el comité de Rectoria sobre los resultados de las diversas actividades que que ejecuta la Oficina de Planeacion en su plan de trabajo de la Oficina de Planeacion incluidos los seguimiento a los planes de mejoramiento resultado de las autoevaluaciones</t>
  </si>
  <si>
    <t>Seguimiento a los planes de mejoramiento resultado de las autoevaluaciones</t>
  </si>
  <si>
    <t xml:space="preserve">17.8 </t>
  </si>
  <si>
    <t>Evaluación de la efectividad de las acciones incluidas en los Planes de mejoramiento producto de las auditorías internas y de entes externos. (3ª Línea</t>
  </si>
  <si>
    <t xml:space="preserve"> Se continuara con el seguimiento a los avances de planes de mejoramiento, resultado de sus actividades de auditoria internas asi como de las auditorias que realizan los entes de control fiscal. </t>
  </si>
  <si>
    <t xml:space="preserve">Continuar con el seguimiento al cumplimiento del plan de trabajo de la Oficina de Control Interno por parte del Comité de Control Interno. La Oficina de Control Interno continuara con el seguimiento a los avances de planes de mejoramiento, resultado de sus actividades de auditoria internas asi como de las auditorias que realizan los entes de control fiscal. </t>
  </si>
  <si>
    <t xml:space="preserve">17.9 </t>
  </si>
  <si>
    <t>Las deficiencias de control interno son reportadas a los responsables de nivel jerárquico superior, para tomar la acciones correspondientes</t>
  </si>
  <si>
    <t>Se debe continuar con la ejecucion del plan de trabajo de la Oficina de Control Interno, incluyendo la realizacion de las auditorias cuyos resultados seguiran informandose a los lideres de los procesos evaluados, para que prsenten las accions de mejoramiento correspondientes.</t>
  </si>
  <si>
    <t>Continuar con el seguimiento al cumplimiento del plan de trabajo de la Oficina de Control Interno por parte del Comité de Control Interno. Continuar remitiendo los informes de las auditorias realizadas por la Oficina de Control Interno, en cumplimiento de su plan de trabajo,  con los hallazgos a los lideres de cada proceso evaluado para que ejecuten acciones de mejoramiento.</t>
  </si>
  <si>
    <t>Nombre de la Entidad:</t>
  </si>
  <si>
    <t>UNIVERSIDAD DEL VALLE</t>
  </si>
  <si>
    <t>Periodo Evaluado:</t>
  </si>
  <si>
    <t>JULIO A DICIEMBRE DEL 2020</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</si>
  <si>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</si>
  <si>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</si>
  <si>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</si>
  <si>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</si>
  <si>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t xml:space="preserve">Se observan avances en la implementacion del MECI, el cual es uno de los componentes del sistema de gestion de la Universidad MIGICUV. Se tienen definidos los procesos con sus mapas, los procedimientos, controles internos, actividades, registros al respecto. Los elementos del MECI estan implementados pero se requiere continuar con la permanente revision y actualizacion. Se requiere mejoramiento en la gestion de la informacion respecto a la mejor articulacion entre los sistemas de informacion utilizados en la Universidad. Fortalecer la gestion en materia contractual en especial en la etapa de ejecucion, debido a debilidades detectadas en la supervision de la contratacion.  Igualmente continuar fortaleciendo los valores de los servidores publicos, asi como la cultura organizacional y las competencias del personal a traves de acciones como la capacitacion, las induccion, reinduccion, evaluacion de desempeño, fortaleciendo asi la gestion del talento humano lo cual debe hacer parte de un plan estrategico de talento humano. Continuar actualizando los riesgos acorde con las situaciones que se han presentado por la pandemia del COVD 19. Se requiere continuar, por parte de la Oficina de Control Interno,  con el cumplimiento del plan de trabajo aprobado por el Comite de Control Interno. Se debe continuar con las gestiones del Comite de Control Interno respecto a la paorbacion del plan de trabajo de la Oficina de Control Interno como el seguimiento continuo a la ejecucion de dicho plan de trabajo. Continuar poir parte del Comite de Control Interno con la permanente revision sobre la situacion del sistema de control interno de la Universidad. Se debe continuar dando cumplimiento a los establecido en la Resolucion  de Rectoria No. 3819 del 2018 respeto a los roles del lider del proceso de implementacion del sistema de gestion de la Universidad y sus componentes inluyendo el sistema de control interno. De igual manera continuar con la gestion del Comite de MIGICUV cuyas responsabilidades estan contempladas en la citada resolucion 3819, que incluyen las recomendaciones de mejora del sistema de gestion del cual hace parte el MECI. Continuar con la revision de procesos que ejecuta la Oficina de Planeacion que permite el monitoreo al mapa de procesos para ajustarlo a los cambios del entorno legal, juridico, social,economico, laboral, del medio ambiente, tecnologico, de salud publica, etc. </t>
  </si>
  <si>
    <t>¿Es efectivo el sistema de control interno para los objetivos evaluados? (Si/No) (Justifique su respuesta):</t>
  </si>
  <si>
    <t>Si</t>
  </si>
  <si>
    <t>Se observa que la Universidad como parte de la implementacion del sistema de gestion de MIGICUV cuenta con un sistema de control interno, MECI, al cual se le realiza seguimiento y monitoreo, y que requiere de ajustes en algunos de sus elementos para que sea totalmente efectivo. Procesos como los de la planeacion estrategica del recurso humano y la articulacion de los sistemas de informacion, la gestion contractual y juridica, son claves para mejorar la efectividad y eficacia del sistema de control interno. Por igual se observan fortalezas y avances representativos en el sistema de control interno en aspectos como la realizacion de las auditorias de calidad que coadyuvan al mejoramiento de los procesos y procedimientos. Se tiene un mapa de procesos, con subprocesos, procedimientos, actividades y responsables que tienen definidos los controles internos y estos se monitorean durante las auditorias de control interno. Igualmente el plan de trabajo de la Oficina de Control Interno, se ha cumplido a cabalidad y ha tenido su tramite debido de aprobacion por parte del Comité de Coordinacion del Sistema de Control Interno. La gestion del riesgo ha contribuido al mejoramiento institucional y del sistema de control interno. Por igual la gestion de PQRSD y de atencion al ciudadano son relevantes. Se cuenta con un marco legal que sustenta las actuaciones y decisiones institucionales. Se ha dado cumplimiento a los establecido en la Resolucion  de Rectoria No. 3819 del 2018 respeto a los roles del lider del proceso de implementacion del sistema de gestion de la Universidad y sus componentes inluyendo el sistema de control interno. De igual se ha dado continuidad a la gestion del Comite de MIGICUV cuyas responsabilidades estan contempladas en la citada relosucion, que incluyen las recomendaciones de mejora del sistema de gestion del cual hace parte el MECI. Se realiza el monitoreo al mapa de procesos para ajustarlo a los cambios del entorno legal, juridico, social,economico, laboral, del medio ambiente, tecnologico, etc. Se tienen en operacion diversos mecanismos y se realizan actividades en mayteria de comunicacion. La entidad tiene mecanismos de participacion ciudadana y cuenta con un codigo de valores. Cuenta con mecanismos para la solucion de conflictos y toma de decisiones en materia de conducta de las personas.  La gestion institucional ademas de ser evaluada por la Oficina de Control Interno lo es por diversos entes de control externos y como resultado del cumpolimiento de sus roles de Ley, cuando se presentan hallazgos y aspectos por mejorar se formulan y ejecutan planes de mejoramiento, los cuales son objeto de seguimiento. La entidad cuenta con un marco legal y juridico que soporta las actuaciones y decisiones por toda la comunidad universitaria. La Universidad cuenta con mecanismos e instrumentos de planeacion a los cuales se les realiza seguimiento para su cumplimiento. Cuenta la Universidad con una estructura organizacional, claridad en la definicion de roles y responsabilidades, manuales de funciones. La Universidad tiene definidas su vision, mision, objetivos y politicas.</t>
  </si>
  <si>
    <t>La entidad cuenta dentro de su Sistema de Control Interno, con una institucionalidad (Líneas de defensa)  que le permita la toma de decisiones frente al control (Si/No) (Justifique su respuesta):</t>
  </si>
  <si>
    <t>El Comité de Coordinacion del Sistema de Control Interno, debe continuar cumpliendo con sus roles respecto a la aprobacion del plan de trabajo de la Oficina de cotrnol Interno y e respectivo seguimiento a su ejecucion. Asi como el seguimiento al estado del sistema de control interno. Estan definidos los diversos roles y responsabilidades, asi como los procesos, subprocesos, procedimientos, controles internos,  para la planeacion, organizacion, ejecucion, control y seguimiento  institucional.</t>
  </si>
  <si>
    <t>¿El componente está presente y funcionando?</t>
  </si>
  <si>
    <t>Nivel de Cumplimiento componente</t>
  </si>
  <si>
    <r>
      <rPr>
        <b/>
        <u/>
        <sz val="12"/>
        <color rgb="FFFFFFFF"/>
        <rFont val="Arial"/>
        <family val="2"/>
        <charset val="1"/>
      </rPr>
      <t xml:space="preserve"> Estado actual:</t>
    </r>
    <r>
      <rPr>
        <b/>
        <sz val="12"/>
        <color rgb="FFFFFFFF"/>
        <rFont val="Arial"/>
        <family val="2"/>
        <charset val="1"/>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</si>
  <si>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</si>
  <si>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</si>
  <si>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</si>
  <si>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Fortalezas: un sistema de gestion implementado con los diversos elementos  y componentes incluyendo el sistema de control interno, con mapa de procesos, con sus procedimientos, actividades, responsables, controles internos y registros. Debilidad: necesidad de continuar fortaleciendo la gestion del talento humano, con enfasis en los valores, responsabilidades y deberes de los funcionarios en su calidad de servidores publicos, en el cumplimiento de los procesos, procedimientos y controles internos</t>
  </si>
  <si>
    <t>Se observa avances en el sistema de control interno e igualmente oportunidades de mejoramiento.</t>
  </si>
  <si>
    <t>Fortalezas:Un sistema de gestion de riesgos implementado, con seguimiento en su desarrollo y en revision permanente</t>
  </si>
  <si>
    <t>Información y comunicación</t>
  </si>
  <si>
    <t>Fortalezas: Gestion de la comunicacion e informacion que es parte del desarrollo del sistema de gestion implementado con los diversos elementos  y componentes incluyendo el sistema de control interno, con mapa de procesos, con sus procedimientos, actividades, responsables, controles internos y registros. Sistemas de informacion implementados y en mejoramiento para los diversos procesos, procedimientos, actividades y servicios. Diversos medios y canales de comunicacion, en operacion, consolidados y mejoramiento continuo de sus servicios y actividades. Debilidades: necesidad de fortalecer la articulacion de los sistemas de informacion.</t>
  </si>
  <si>
    <t xml:space="preserve">Monitoreo </t>
  </si>
  <si>
    <t>Fortalezas: un sistema de gestion implementado con los diversos elementos  y componentes incluyendo el sistema de control interno, con mapa de procesos, con sus procedimientos, actividades, responsables, controles internos, registros y mecanismos de monitoreo que incluye el funcionamiento del Comite de Coordinacion del Sistema de Control Interno y el cumplimiento del plan de trabajo por parte de la Oficina de Control Interno, segun aprobacion por parte del CVomite de Control Interno.</t>
  </si>
  <si>
    <t xml:space="preserve">
Lineamiento </t>
  </si>
  <si>
    <t xml:space="preserve">Pregunta </t>
  </si>
  <si>
    <t xml:space="preserve">Componente </t>
  </si>
  <si>
    <t>Dimensión o política del mipg asociada al requerimiento</t>
  </si>
  <si>
    <t>Puntaje</t>
  </si>
  <si>
    <t>Orden</t>
  </si>
  <si>
    <t xml:space="preserve">Descripción del lineamiento </t>
  </si>
  <si>
    <t xml:space="preserve">Funcionando </t>
  </si>
  <si>
    <t>Nivel de cumplimiento - aspectos particulares por componente</t>
  </si>
  <si>
    <t>Cuando en el análisis de los requerimientos en los diferenes componentes del MECI se cuente con aspectos evaluados en nivel 2 (presente) y 3 (funcionando).</t>
  </si>
  <si>
    <t>Cuando en el análisis de los requerimientos en los diferenes componentes del MECI se cuente con aspectos evaluados en nivel 2 (presente) y 2 (funcionando); 3 (presente) y 1 (funcionando); 3 (presente) y 2 (funcionando).</t>
  </si>
  <si>
    <t>Deficiencia de control mayor</t>
  </si>
  <si>
    <t>Cuando en el análisis de los requerimientos en los diferenes componentes del MECI se cuente con aspectos evaluados en nivel 1 (presente) y 1 (funcionando); 2 (presente) y 1 (funcionando).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</si>
</sst>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yy;@"/>
    <numFmt numFmtId="165" formatCode="0.000"/>
    <numFmt numFmtId="166" formatCode="0.0000"/>
    <numFmt numFmtId="167" formatCode="0.000000"/>
    <numFmt numFmtId="168" formatCode="0.00000"/>
    <numFmt numFmtId="169" formatCode="mmm/yy"/>
  </numFmts>
  <fonts count="60" x14ac:knownFonts="1">
    <font>
      <sz val="10"/>
      <color rgb="FF000000"/>
      <name val="Arial"/>
      <family val="2"/>
      <charset val="1"/>
    </font>
    <font>
      <sz val="10"/>
      <name val="Arial"/>
      <family val="2"/>
      <charset val="1"/>
    </font>
    <font>
      <sz val="10"/>
      <color rgb="FF000000"/>
      <name val="Calibri"/>
      <family val="2"/>
      <charset val="1"/>
    </font>
    <font>
      <sz val="12"/>
      <name val="Times New Roman"/>
      <family val="1"/>
      <charset val="1"/>
    </font>
    <font>
      <b/>
      <sz val="10"/>
      <color rgb="FF000080"/>
      <name val="Arial"/>
      <family val="2"/>
      <charset val="1"/>
    </font>
    <font>
      <sz val="10"/>
      <name val="Arial Narrow"/>
      <family val="2"/>
      <charset val="1"/>
    </font>
    <font>
      <b/>
      <sz val="14"/>
      <name val="Arial Narrow"/>
      <family val="2"/>
      <charset val="1"/>
    </font>
    <font>
      <b/>
      <u/>
      <sz val="11"/>
      <name val="Arial Narrow"/>
      <family val="2"/>
      <charset val="1"/>
    </font>
    <font>
      <b/>
      <sz val="11"/>
      <name val="Arial Narrow"/>
      <family val="2"/>
      <charset val="1"/>
    </font>
    <font>
      <b/>
      <sz val="10"/>
      <name val="Arial Narrow"/>
      <family val="2"/>
      <charset val="1"/>
    </font>
    <font>
      <b/>
      <sz val="9"/>
      <name val="Arial Narrow"/>
      <family val="2"/>
      <charset val="1"/>
    </font>
    <font>
      <b/>
      <i/>
      <u/>
      <sz val="9"/>
      <name val="Arial Narrow"/>
      <family val="2"/>
      <charset val="1"/>
    </font>
    <font>
      <sz val="9"/>
      <name val="Arial Narrow"/>
      <family val="2"/>
      <charset val="1"/>
    </font>
    <font>
      <sz val="11"/>
      <name val="Arial Narrow"/>
      <family val="2"/>
      <charset val="1"/>
    </font>
    <font>
      <sz val="10"/>
      <color rgb="FFFF0000"/>
      <name val="Arial Narrow"/>
      <family val="2"/>
      <charset val="1"/>
    </font>
    <font>
      <b/>
      <sz val="12"/>
      <name val="Arial Narrow"/>
      <family val="2"/>
      <charset val="1"/>
    </font>
    <font>
      <b/>
      <sz val="10"/>
      <color rgb="FF000000"/>
      <name val="Arial Narrow"/>
      <family val="2"/>
      <charset val="1"/>
    </font>
    <font>
      <sz val="10"/>
      <color rgb="FF000000"/>
      <name val="Arial Narrow"/>
      <family val="2"/>
      <charset val="1"/>
    </font>
    <font>
      <sz val="11"/>
      <color rgb="FF000000"/>
      <name val="Arial Narrow"/>
      <family val="2"/>
      <charset val="1"/>
    </font>
    <font>
      <b/>
      <sz val="11"/>
      <color rgb="FF404040"/>
      <name val="Arial Narrow"/>
      <family val="2"/>
      <charset val="1"/>
    </font>
    <font>
      <b/>
      <sz val="11"/>
      <color rgb="FFFFFFFF"/>
      <name val="Arial Narrow"/>
      <family val="2"/>
      <charset val="1"/>
    </font>
    <font>
      <b/>
      <sz val="11"/>
      <color rgb="FF000000"/>
      <name val="Arial Narrow"/>
      <family val="2"/>
      <charset val="1"/>
    </font>
    <font>
      <sz val="11"/>
      <color rgb="FFFFFFFF"/>
      <name val="Arial Narrow"/>
      <family val="2"/>
      <charset val="1"/>
    </font>
    <font>
      <sz val="11"/>
      <color rgb="FFFF0000"/>
      <name val="Arial Narrow"/>
      <family val="2"/>
      <charset val="1"/>
    </font>
    <font>
      <b/>
      <sz val="14"/>
      <color rgb="FFFFFFFF"/>
      <name val="Arial Narrow"/>
      <family val="2"/>
      <charset val="1"/>
    </font>
    <font>
      <sz val="12"/>
      <color rgb="FF595959"/>
      <name val="Arial Narrow"/>
      <family val="2"/>
      <charset val="1"/>
    </font>
    <font>
      <b/>
      <u/>
      <sz val="11"/>
      <color rgb="FFFFFFFF"/>
      <name val="Arial Narrow"/>
      <family val="2"/>
      <charset val="1"/>
    </font>
    <font>
      <i/>
      <sz val="11"/>
      <color rgb="FFFFFFFF"/>
      <name val="Arial Narrow"/>
      <family val="2"/>
      <charset val="1"/>
    </font>
    <font>
      <b/>
      <sz val="11"/>
      <color rgb="FFFF0000"/>
      <name val="Arial Narrow"/>
      <family val="2"/>
      <charset val="1"/>
    </font>
    <font>
      <b/>
      <sz val="16"/>
      <name val="Arial Narrow"/>
      <family val="2"/>
      <charset val="1"/>
    </font>
    <font>
      <u/>
      <sz val="10"/>
      <color rgb="FF0000FF"/>
      <name val="Arial"/>
      <family val="2"/>
      <charset val="1"/>
    </font>
    <font>
      <u/>
      <sz val="11"/>
      <color rgb="FF0000FF"/>
      <name val="Arial Narrow"/>
      <family val="2"/>
      <charset val="1"/>
    </font>
    <font>
      <sz val="10"/>
      <color rgb="FFFFFFFF"/>
      <name val="Arial Narrow"/>
      <family val="2"/>
      <charset val="1"/>
    </font>
    <font>
      <sz val="20"/>
      <color rgb="FF000000"/>
      <name val="Arial Narrow"/>
      <family val="2"/>
      <charset val="1"/>
    </font>
    <font>
      <sz val="20"/>
      <color rgb="FFFFFFFF"/>
      <name val="Arial Narrow"/>
      <family val="2"/>
      <charset val="1"/>
    </font>
    <font>
      <b/>
      <sz val="20"/>
      <color rgb="FFFFFFFF"/>
      <name val="Arial Narrow"/>
      <family val="2"/>
      <charset val="1"/>
    </font>
    <font>
      <b/>
      <sz val="16"/>
      <color rgb="FFFFFFFF"/>
      <name val="Arial Narrow"/>
      <family val="2"/>
      <charset val="1"/>
    </font>
    <font>
      <b/>
      <sz val="12"/>
      <color rgb="FFFFFFFF"/>
      <name val="Arial Narrow"/>
      <family val="2"/>
      <charset val="1"/>
    </font>
    <font>
      <b/>
      <sz val="10"/>
      <color rgb="FFFFFFFF"/>
      <name val="Arial Narrow"/>
      <family val="2"/>
      <charset val="1"/>
    </font>
    <font>
      <b/>
      <i/>
      <sz val="10"/>
      <color rgb="FF000000"/>
      <name val="Arial Narrow"/>
      <family val="2"/>
      <charset val="1"/>
    </font>
    <font>
      <b/>
      <sz val="22"/>
      <color rgb="FF000000"/>
      <name val="Arial Narrow"/>
      <family val="2"/>
      <charset val="1"/>
    </font>
    <font>
      <sz val="20"/>
      <color rgb="FF000000"/>
      <name val="Arial"/>
      <family val="2"/>
      <charset val="1"/>
    </font>
    <font>
      <b/>
      <sz val="18"/>
      <color rgb="FFFFFFFF"/>
      <name val="Arial"/>
      <family val="2"/>
      <charset val="1"/>
    </font>
    <font>
      <b/>
      <sz val="20"/>
      <color rgb="FFFFFFFF"/>
      <name val="Arial"/>
      <family val="2"/>
      <charset val="1"/>
    </font>
    <font>
      <sz val="20"/>
      <color rgb="FFFF0000"/>
      <name val="Arial"/>
      <family val="2"/>
      <charset val="1"/>
    </font>
    <font>
      <b/>
      <sz val="12"/>
      <color rgb="FFFF0000"/>
      <name val="Arial"/>
      <family val="2"/>
      <charset val="1"/>
    </font>
    <font>
      <b/>
      <sz val="12"/>
      <name val="Arial"/>
      <family val="2"/>
      <charset val="1"/>
    </font>
    <font>
      <b/>
      <sz val="10"/>
      <name val="Arial"/>
      <family val="2"/>
      <charset val="1"/>
    </font>
    <font>
      <sz val="25"/>
      <color rgb="FF000000"/>
      <name val="Arial"/>
      <family val="2"/>
      <charset val="1"/>
    </font>
    <font>
      <sz val="16"/>
      <color rgb="FF000000"/>
      <name val="Arial"/>
      <family val="2"/>
      <charset val="1"/>
    </font>
    <font>
      <b/>
      <sz val="10"/>
      <color rgb="FFFF0000"/>
      <name val="Arial"/>
      <family val="2"/>
      <charset val="1"/>
    </font>
    <font>
      <b/>
      <sz val="12"/>
      <color rgb="FFFFFFFF"/>
      <name val="Arial"/>
      <family val="2"/>
      <charset val="1"/>
    </font>
    <font>
      <b/>
      <u/>
      <sz val="12"/>
      <color rgb="FFFFFFFF"/>
      <name val="Arial"/>
      <family val="2"/>
      <charset val="1"/>
    </font>
    <font>
      <b/>
      <sz val="10"/>
      <color rgb="FF000000"/>
      <name val="Arial"/>
      <family val="2"/>
      <charset val="1"/>
    </font>
    <font>
      <sz val="18"/>
      <color rgb="FF000000"/>
      <name val="Arial"/>
      <family val="2"/>
      <charset val="1"/>
    </font>
    <font>
      <b/>
      <sz val="16"/>
      <color rgb="FF000000"/>
      <name val="Arial"/>
      <family val="2"/>
      <charset val="1"/>
    </font>
    <font>
      <b/>
      <i/>
      <sz val="10"/>
      <name val="Arial"/>
      <family val="2"/>
      <charset val="1"/>
    </font>
    <font>
      <b/>
      <i/>
      <sz val="10"/>
      <color rgb="FF000000"/>
      <name val="Arial"/>
      <family val="2"/>
      <charset val="1"/>
    </font>
    <font>
      <sz val="10"/>
      <color rgb="FFFF0000"/>
      <name val="Arial"/>
      <family val="2"/>
      <charset val="1"/>
    </font>
    <font>
      <sz val="10"/>
      <color rgb="FF000000"/>
      <name val="Arial"/>
      <family val="2"/>
      <charset val="1"/>
    </font>
  </fonts>
  <fills count="19">
    <fill>
      <patternFill patternType="none"/>
    </fill>
    <fill>
      <patternFill patternType="gray125"/>
    </fill>
    <fill>
      <patternFill patternType="solid">
        <fgColor rgb="FFFFCC00"/>
        <bgColor rgb="FFFFFF00"/>
      </patternFill>
    </fill>
    <fill>
      <patternFill patternType="solid">
        <fgColor rgb="FFFAC090"/>
        <bgColor rgb="FFC4BD97"/>
      </patternFill>
    </fill>
    <fill>
      <patternFill patternType="solid">
        <fgColor rgb="FFFFFFFF"/>
        <bgColor rgb="FFF1F1F1"/>
      </patternFill>
    </fill>
    <fill>
      <patternFill patternType="solid">
        <fgColor rgb="FFDCE6F2"/>
        <bgColor rgb="FFF1F1F1"/>
      </patternFill>
    </fill>
    <fill>
      <patternFill patternType="solid">
        <fgColor rgb="FF00B050"/>
        <bgColor rgb="FF008080"/>
      </patternFill>
    </fill>
    <fill>
      <patternFill patternType="solid">
        <fgColor rgb="FF92D050"/>
        <bgColor rgb="FF83A343"/>
      </patternFill>
    </fill>
    <fill>
      <patternFill patternType="solid">
        <fgColor rgb="FFFFFF00"/>
        <bgColor rgb="FFFFFF00"/>
      </patternFill>
    </fill>
    <fill>
      <patternFill patternType="solid">
        <fgColor rgb="FFFF0000"/>
        <bgColor rgb="FF9C0006"/>
      </patternFill>
    </fill>
    <fill>
      <patternFill patternType="solid">
        <fgColor rgb="FFC4BD97"/>
        <bgColor rgb="FFFAC090"/>
      </patternFill>
    </fill>
    <fill>
      <patternFill patternType="solid">
        <fgColor rgb="FF83A343"/>
        <bgColor rgb="FF92D050"/>
      </patternFill>
    </fill>
    <fill>
      <patternFill patternType="solid">
        <fgColor rgb="FFF1F1F1"/>
        <bgColor rgb="FFFFFFFF"/>
      </patternFill>
    </fill>
    <fill>
      <patternFill patternType="solid">
        <fgColor rgb="FF558ED5"/>
        <bgColor rgb="FF81829A"/>
      </patternFill>
    </fill>
    <fill>
      <patternFill patternType="solid">
        <fgColor rgb="FF604A7B"/>
        <bgColor rgb="FF595959"/>
      </patternFill>
    </fill>
    <fill>
      <patternFill patternType="solid">
        <fgColor rgb="FF2E3917"/>
        <bgColor rgb="FF404040"/>
      </patternFill>
    </fill>
    <fill>
      <patternFill patternType="solid">
        <fgColor rgb="FF8EB4E3"/>
        <bgColor rgb="FF9999FF"/>
      </patternFill>
    </fill>
    <fill>
      <patternFill patternType="solid">
        <fgColor rgb="FF376092"/>
        <bgColor rgb="FF595959"/>
      </patternFill>
    </fill>
    <fill>
      <patternFill patternType="solid">
        <fgColor rgb="FF4F6228"/>
        <bgColor rgb="FF595959"/>
      </patternFill>
    </fill>
  </fills>
  <borders count="103">
    <border>
      <left/>
      <right/>
      <top/>
      <bottom/>
      <diagonal/>
    </border>
    <border>
      <left style="medium">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medium">
        <color auto="1"/>
      </right>
      <top/>
      <bottom/>
      <diagonal/>
    </border>
    <border>
      <left style="double">
        <color auto="1"/>
      </left>
      <right style="thin">
        <color rgb="FFFFFFFF"/>
      </right>
      <top style="double">
        <color auto="1"/>
      </top>
      <bottom/>
      <diagonal/>
    </border>
    <border>
      <left style="thin">
        <color rgb="FFFFFFFF"/>
      </left>
      <right style="double">
        <color auto="1"/>
      </right>
      <top style="double">
        <color auto="1"/>
      </top>
      <bottom style="thin">
        <color auto="1"/>
      </bottom>
      <diagonal/>
    </border>
    <border>
      <left style="double">
        <color auto="1"/>
      </left>
      <right style="hair">
        <color auto="1"/>
      </right>
      <top style="thin">
        <color auto="1"/>
      </top>
      <bottom style="hair">
        <color auto="1"/>
      </bottom>
      <diagonal/>
    </border>
    <border>
      <left style="hair">
        <color auto="1"/>
      </left>
      <right style="double">
        <color auto="1"/>
      </right>
      <top style="thin">
        <color auto="1"/>
      </top>
      <bottom style="hair">
        <color auto="1"/>
      </bottom>
      <diagonal/>
    </border>
    <border>
      <left style="double">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hair">
        <color auto="1"/>
      </left>
      <right style="hair">
        <color auto="1"/>
      </right>
      <top style="hair">
        <color auto="1"/>
      </top>
      <bottom style="hair">
        <color auto="1"/>
      </bottom>
      <diagonal/>
    </border>
    <border>
      <left style="double">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thin">
        <color auto="1"/>
      </left>
      <right style="thin">
        <color auto="1"/>
      </right>
      <top style="thin">
        <color auto="1"/>
      </top>
      <bottom style="thin">
        <color auto="1"/>
      </bottom>
      <diagonal/>
    </border>
    <border>
      <left/>
      <right/>
      <top style="dashed">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hair">
        <color auto="1"/>
      </left>
      <right style="thin">
        <color auto="1"/>
      </right>
      <top style="medium">
        <color auto="1"/>
      </top>
      <bottom style="medium">
        <color auto="1"/>
      </bottom>
      <diagonal/>
    </border>
    <border>
      <left style="hair">
        <color auto="1"/>
      </left>
      <right style="hair">
        <color auto="1"/>
      </right>
      <top style="hair">
        <color auto="1"/>
      </top>
      <bottom style="medium">
        <color auto="1"/>
      </bottom>
      <diagonal/>
    </border>
    <border>
      <left style="hair">
        <color auto="1"/>
      </left>
      <right style="hair">
        <color auto="1"/>
      </right>
      <top style="medium">
        <color auto="1"/>
      </top>
      <bottom style="hair">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hair">
        <color auto="1"/>
      </left>
      <right/>
      <top/>
      <bottom style="medium">
        <color auto="1"/>
      </bottom>
      <diagonal/>
    </border>
    <border>
      <left style="thin">
        <color auto="1"/>
      </left>
      <right/>
      <top style="medium">
        <color auto="1"/>
      </top>
      <bottom style="thin">
        <color auto="1"/>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style="medium">
        <color auto="1"/>
      </bottom>
      <diagonal/>
    </border>
    <border>
      <left style="thin">
        <color rgb="FFFFFFFF"/>
      </left>
      <right style="thin">
        <color auto="1"/>
      </right>
      <top style="thin">
        <color rgb="FFFFFFFF"/>
      </top>
      <bottom/>
      <diagonal/>
    </border>
    <border>
      <left style="thin">
        <color auto="1"/>
      </left>
      <right style="thin">
        <color auto="1"/>
      </right>
      <top style="thin">
        <color rgb="FFFFFFFF"/>
      </top>
      <bottom style="medium">
        <color auto="1"/>
      </bottom>
      <diagonal/>
    </border>
    <border>
      <left style="thin">
        <color rgb="FFFFFFFF"/>
      </left>
      <right style="thin">
        <color rgb="FFFFFFFF"/>
      </right>
      <top/>
      <bottom style="thin">
        <color rgb="FFFFFFFF"/>
      </bottom>
      <diagonal/>
    </border>
    <border>
      <left style="thin">
        <color auto="1"/>
      </left>
      <right style="hair">
        <color auto="1"/>
      </right>
      <top style="medium">
        <color auto="1"/>
      </top>
      <bottom style="medium">
        <color auto="1"/>
      </bottom>
      <diagonal/>
    </border>
    <border>
      <left style="medium">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medium">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top style="medium">
        <color auto="1"/>
      </top>
      <bottom style="dotted">
        <color auto="1"/>
      </bottom>
      <diagonal/>
    </border>
    <border>
      <left style="dotted">
        <color auto="1"/>
      </left>
      <right style="dotted">
        <color auto="1"/>
      </right>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top/>
      <bottom style="dotted">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rgb="FF81829A"/>
      </left>
      <right style="thin">
        <color rgb="FF81829A"/>
      </right>
      <top style="thin">
        <color rgb="FF81829A"/>
      </top>
      <bottom style="thin">
        <color auto="1"/>
      </bottom>
      <diagonal/>
    </border>
    <border>
      <left style="thin">
        <color rgb="FF81829A"/>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style="thin">
        <color rgb="FF81829A"/>
      </right>
      <top style="hair">
        <color rgb="FF81829A"/>
      </top>
      <bottom style="thin">
        <color rgb="FF81829A"/>
      </bottom>
      <diagonal/>
    </border>
    <border>
      <left style="thin">
        <color rgb="FF81829A"/>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7">
    <xf numFmtId="0" fontId="0" fillId="0" borderId="0"/>
    <xf numFmtId="9" fontId="59" fillId="0" borderId="0" applyBorder="0" applyProtection="0"/>
    <xf numFmtId="0" fontId="30" fillId="0" borderId="0" applyBorder="0" applyProtection="0"/>
    <xf numFmtId="0" fontId="1" fillId="0" borderId="0"/>
    <xf numFmtId="0" fontId="2" fillId="0" borderId="0"/>
    <xf numFmtId="0" fontId="3" fillId="0" borderId="0"/>
    <xf numFmtId="0" fontId="4" fillId="2" borderId="0"/>
  </cellStyleXfs>
  <cellXfs count="399">
    <xf numFmtId="0" fontId="0" fillId="0" borderId="0" xfId="0"/>
    <xf numFmtId="0" fontId="12" fillId="0" borderId="17" xfId="0" applyFont="1" applyBorder="1" applyAlignment="1" applyProtection="1">
      <alignment horizontal="left" vertical="top" wrapText="1"/>
    </xf>
    <xf numFmtId="0" fontId="10" fillId="4" borderId="16" xfId="0" applyFont="1" applyFill="1" applyBorder="1" applyAlignment="1" applyProtection="1">
      <alignment horizontal="left" vertical="center" wrapText="1"/>
    </xf>
    <xf numFmtId="0" fontId="12" fillId="0" borderId="13" xfId="0" applyFont="1" applyBorder="1" applyAlignment="1" applyProtection="1">
      <alignment horizontal="left" vertical="center" wrapText="1"/>
    </xf>
    <xf numFmtId="0" fontId="10" fillId="4" borderId="14" xfId="3" applyFont="1" applyFill="1" applyBorder="1" applyAlignment="1" applyProtection="1">
      <alignment horizontal="center" vertical="center" textRotation="90"/>
    </xf>
    <xf numFmtId="0" fontId="12" fillId="0" borderId="13" xfId="3" applyFont="1" applyBorder="1" applyAlignment="1" applyProtection="1">
      <alignment horizontal="left" vertical="top" wrapText="1"/>
    </xf>
    <xf numFmtId="0" fontId="10" fillId="4" borderId="12" xfId="0" applyFont="1" applyFill="1" applyBorder="1" applyAlignment="1" applyProtection="1">
      <alignment horizontal="left" vertical="center" wrapText="1"/>
    </xf>
    <xf numFmtId="0" fontId="12" fillId="0" borderId="11" xfId="3" applyFont="1" applyBorder="1" applyAlignment="1" applyProtection="1">
      <alignment horizontal="left" vertical="top" wrapText="1"/>
    </xf>
    <xf numFmtId="0" fontId="10" fillId="4" borderId="10" xfId="5" applyFont="1" applyFill="1" applyBorder="1" applyAlignment="1" applyProtection="1">
      <alignment horizontal="left" vertical="top" wrapText="1" readingOrder="1"/>
    </xf>
    <xf numFmtId="0" fontId="10" fillId="3" borderId="9" xfId="3" applyFont="1" applyFill="1" applyBorder="1" applyAlignment="1" applyProtection="1">
      <alignment horizontal="center" vertical="center"/>
    </xf>
    <xf numFmtId="0" fontId="10" fillId="3" borderId="8" xfId="5" applyFont="1" applyFill="1" applyBorder="1" applyAlignment="1" applyProtection="1">
      <alignment horizontal="center" vertical="center" wrapText="1"/>
    </xf>
    <xf numFmtId="0" fontId="5" fillId="0" borderId="7" xfId="3" applyFont="1" applyBorder="1" applyAlignment="1" applyProtection="1">
      <alignment horizontal="left" vertical="top" wrapText="1"/>
    </xf>
    <xf numFmtId="0" fontId="7" fillId="0" borderId="7" xfId="3" applyFont="1" applyBorder="1" applyAlignment="1" applyProtection="1">
      <alignment horizontal="left" vertical="top" wrapText="1"/>
    </xf>
    <xf numFmtId="0" fontId="5" fillId="0" borderId="7" xfId="3" applyFont="1" applyBorder="1" applyAlignment="1" applyProtection="1">
      <alignment horizontal="left" vertical="center" wrapText="1"/>
    </xf>
    <xf numFmtId="0" fontId="6" fillId="0" borderId="1" xfId="3" applyFont="1" applyBorder="1" applyAlignment="1" applyProtection="1">
      <alignment horizontal="center" vertical="center" wrapText="1"/>
    </xf>
    <xf numFmtId="0" fontId="5" fillId="0" borderId="0" xfId="3" applyFont="1" applyProtection="1"/>
    <xf numFmtId="0" fontId="5" fillId="0" borderId="2" xfId="3" applyFont="1" applyBorder="1" applyProtection="1"/>
    <xf numFmtId="0" fontId="5" fillId="0" borderId="0" xfId="3" applyFont="1" applyBorder="1" applyProtection="1"/>
    <xf numFmtId="0" fontId="5" fillId="0" borderId="3" xfId="3" applyFont="1" applyBorder="1" applyProtection="1"/>
    <xf numFmtId="0" fontId="5" fillId="0" borderId="4" xfId="3" applyFont="1" applyBorder="1" applyProtection="1"/>
    <xf numFmtId="0" fontId="5" fillId="0" borderId="5" xfId="3" applyFont="1" applyBorder="1" applyProtection="1"/>
    <xf numFmtId="0" fontId="5" fillId="0" borderId="6" xfId="3" applyFont="1" applyBorder="1" applyProtection="1"/>
    <xf numFmtId="0" fontId="9" fillId="0" borderId="0" xfId="3" applyFont="1" applyBorder="1" applyAlignment="1" applyProtection="1">
      <alignment horizontal="left" vertical="center" wrapText="1"/>
    </xf>
    <xf numFmtId="0" fontId="5" fillId="0" borderId="0" xfId="3" applyFont="1" applyBorder="1" applyAlignment="1" applyProtection="1">
      <alignment horizontal="left" vertical="center" wrapText="1"/>
    </xf>
    <xf numFmtId="0" fontId="5" fillId="0" borderId="0" xfId="3" applyFont="1" applyBorder="1" applyAlignment="1" applyProtection="1">
      <alignment horizontal="left" vertical="center" wrapText="1"/>
    </xf>
    <xf numFmtId="0" fontId="5" fillId="0" borderId="3" xfId="3" applyFont="1" applyBorder="1" applyAlignment="1" applyProtection="1"/>
    <xf numFmtId="0" fontId="10" fillId="4" borderId="15" xfId="0" applyFont="1" applyFill="1" applyBorder="1" applyAlignment="1" applyProtection="1">
      <alignment vertical="center"/>
    </xf>
    <xf numFmtId="0" fontId="12" fillId="4" borderId="15" xfId="0" applyFont="1" applyFill="1" applyBorder="1" applyAlignment="1" applyProtection="1">
      <alignment vertical="center" wrapText="1"/>
    </xf>
    <xf numFmtId="0" fontId="10" fillId="0" borderId="0" xfId="0" applyFont="1" applyBorder="1" applyAlignment="1" applyProtection="1">
      <alignment horizontal="left" vertical="center" wrapText="1"/>
    </xf>
    <xf numFmtId="0" fontId="12" fillId="0" borderId="0" xfId="0" applyFont="1" applyBorder="1" applyAlignment="1" applyProtection="1">
      <alignment horizontal="left" vertical="top" wrapText="1"/>
    </xf>
    <xf numFmtId="0" fontId="8" fillId="5" borderId="18" xfId="4" applyFont="1" applyFill="1" applyBorder="1" applyAlignment="1" applyProtection="1">
      <alignment horizontal="center" vertical="center" wrapText="1"/>
      <protection locked="0"/>
    </xf>
    <xf numFmtId="0" fontId="15" fillId="6" borderId="18" xfId="4" applyFont="1" applyFill="1" applyBorder="1" applyAlignment="1" applyProtection="1">
      <alignment horizontal="center" vertical="center" wrapText="1"/>
      <protection locked="0"/>
    </xf>
    <xf numFmtId="0" fontId="15" fillId="7" borderId="18" xfId="4" applyFont="1" applyFill="1" applyBorder="1" applyAlignment="1" applyProtection="1">
      <alignment horizontal="center" vertical="center" wrapText="1"/>
      <protection locked="0"/>
    </xf>
    <xf numFmtId="0" fontId="15" fillId="8" borderId="18" xfId="4" applyFont="1" applyFill="1" applyBorder="1" applyAlignment="1" applyProtection="1">
      <alignment horizontal="center" vertical="center" wrapText="1"/>
      <protection locked="0"/>
    </xf>
    <xf numFmtId="0" fontId="15" fillId="9" borderId="18" xfId="4" applyFont="1" applyFill="1" applyBorder="1" applyAlignment="1" applyProtection="1">
      <alignment horizontal="center" vertical="center" wrapText="1"/>
      <protection locked="0"/>
    </xf>
    <xf numFmtId="0" fontId="5" fillId="0" borderId="2" xfId="3" applyFont="1" applyBorder="1" applyAlignment="1" applyProtection="1">
      <alignment vertical="top" wrapText="1"/>
    </xf>
    <xf numFmtId="0" fontId="5" fillId="0" borderId="0" xfId="3" applyFont="1" applyBorder="1" applyAlignment="1" applyProtection="1">
      <alignment vertical="top" wrapText="1"/>
    </xf>
    <xf numFmtId="0" fontId="5" fillId="0" borderId="3" xfId="3" applyFont="1" applyBorder="1" applyAlignment="1" applyProtection="1">
      <alignment vertical="top" wrapText="1"/>
    </xf>
    <xf numFmtId="0" fontId="5" fillId="0" borderId="2" xfId="3" applyFont="1" applyBorder="1" applyAlignment="1" applyProtection="1">
      <alignment horizontal="left" vertical="top"/>
    </xf>
    <xf numFmtId="0" fontId="5" fillId="0" borderId="3" xfId="3" applyFont="1" applyBorder="1" applyAlignment="1" applyProtection="1">
      <alignment horizontal="left" vertical="top"/>
    </xf>
    <xf numFmtId="0" fontId="10" fillId="0" borderId="0" xfId="5" applyFont="1" applyBorder="1" applyAlignment="1" applyProtection="1">
      <alignment horizontal="left" vertical="top" wrapText="1" readingOrder="1"/>
    </xf>
    <xf numFmtId="0" fontId="5" fillId="0" borderId="20" xfId="3" applyFont="1" applyBorder="1" applyProtection="1"/>
    <xf numFmtId="0" fontId="5" fillId="0" borderId="21" xfId="3" applyFont="1" applyBorder="1" applyProtection="1"/>
    <xf numFmtId="0" fontId="5" fillId="0" borderId="22" xfId="3" applyFont="1" applyBorder="1" applyProtection="1"/>
    <xf numFmtId="0" fontId="18" fillId="0" borderId="0" xfId="0" applyFont="1"/>
    <xf numFmtId="0" fontId="18" fillId="0" borderId="0" xfId="0" applyFont="1" applyAlignment="1">
      <alignment vertical="center"/>
    </xf>
    <xf numFmtId="0" fontId="20" fillId="0" borderId="0" xfId="0" applyFont="1" applyAlignment="1" applyProtection="1">
      <alignment vertical="center" wrapText="1"/>
      <protection locked="0"/>
    </xf>
    <xf numFmtId="0" fontId="19" fillId="3" borderId="23"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21" fillId="0" borderId="25" xfId="0" applyFont="1" applyBorder="1" applyAlignment="1">
      <alignment horizontal="center" vertical="center" wrapText="1"/>
    </xf>
    <xf numFmtId="0" fontId="18" fillId="0" borderId="26" xfId="0" applyFont="1" applyBorder="1" applyAlignment="1">
      <alignment horizontal="left" vertical="center" wrapText="1"/>
    </xf>
    <xf numFmtId="0" fontId="8" fillId="0" borderId="27" xfId="0" applyFont="1" applyBorder="1" applyAlignment="1">
      <alignment horizontal="center" vertical="center" wrapText="1"/>
    </xf>
    <xf numFmtId="0" fontId="18" fillId="0" borderId="28" xfId="0" applyFont="1" applyBorder="1" applyAlignment="1">
      <alignment horizontal="left" vertical="center" wrapText="1"/>
    </xf>
    <xf numFmtId="0" fontId="21" fillId="0" borderId="29" xfId="0" applyFont="1" applyBorder="1" applyAlignment="1">
      <alignment horizontal="center" vertical="center" wrapText="1"/>
    </xf>
    <xf numFmtId="0" fontId="18" fillId="0" borderId="30" xfId="0" applyFont="1" applyBorder="1" applyAlignment="1">
      <alignment horizontal="left" vertical="center" wrapText="1"/>
    </xf>
    <xf numFmtId="0" fontId="8" fillId="0" borderId="29" xfId="0" applyFont="1" applyBorder="1" applyAlignment="1">
      <alignment horizontal="center" vertical="center" wrapText="1"/>
    </xf>
    <xf numFmtId="0" fontId="13" fillId="0" borderId="30" xfId="0" applyFont="1" applyBorder="1" applyAlignment="1">
      <alignment horizontal="left" vertical="center" wrapText="1"/>
    </xf>
    <xf numFmtId="0" fontId="18" fillId="4" borderId="0" xfId="0" applyFont="1" applyFill="1"/>
    <xf numFmtId="0" fontId="18" fillId="4" borderId="0" xfId="0" applyFont="1" applyFill="1" applyProtection="1"/>
    <xf numFmtId="0" fontId="22" fillId="4" borderId="0" xfId="0" applyFont="1" applyFill="1" applyBorder="1"/>
    <xf numFmtId="2" fontId="22" fillId="4" borderId="0" xfId="0" applyNumberFormat="1" applyFont="1" applyFill="1" applyBorder="1"/>
    <xf numFmtId="2" fontId="23" fillId="4" borderId="0" xfId="0" applyNumberFormat="1" applyFont="1" applyFill="1" applyBorder="1"/>
    <xf numFmtId="0" fontId="18" fillId="4" borderId="0" xfId="0" applyFont="1" applyFill="1" applyBorder="1" applyAlignment="1">
      <alignment horizontal="center"/>
    </xf>
    <xf numFmtId="0" fontId="18" fillId="4" borderId="0" xfId="0" applyFont="1" applyFill="1" applyBorder="1" applyAlignment="1">
      <alignment vertical="center"/>
    </xf>
    <xf numFmtId="164" fontId="18" fillId="4" borderId="0" xfId="0" applyNumberFormat="1" applyFont="1" applyFill="1" applyBorder="1" applyAlignment="1">
      <alignment horizontal="center"/>
    </xf>
    <xf numFmtId="1" fontId="18" fillId="4" borderId="0" xfId="0" applyNumberFormat="1" applyFont="1" applyFill="1" applyBorder="1" applyAlignment="1" applyProtection="1">
      <alignment horizontal="center" vertical="center"/>
    </xf>
    <xf numFmtId="1" fontId="18" fillId="4" borderId="0" xfId="0" applyNumberFormat="1" applyFont="1" applyFill="1" applyBorder="1" applyAlignment="1">
      <alignment horizontal="center" vertical="center"/>
    </xf>
    <xf numFmtId="0" fontId="18" fillId="4" borderId="0" xfId="0" applyFont="1" applyFill="1" applyBorder="1" applyAlignment="1">
      <alignment horizontal="justify" vertical="center" wrapText="1"/>
    </xf>
    <xf numFmtId="0" fontId="8" fillId="10" borderId="18" xfId="0" applyFont="1" applyFill="1" applyBorder="1" applyAlignment="1">
      <alignment horizontal="center" vertical="center" wrapText="1"/>
    </xf>
    <xf numFmtId="0" fontId="8" fillId="10" borderId="18" xfId="0" applyFont="1" applyFill="1" applyBorder="1" applyAlignment="1">
      <alignment horizontal="center" vertical="center"/>
    </xf>
    <xf numFmtId="0" fontId="18" fillId="4" borderId="0" xfId="0" applyFont="1" applyFill="1" applyBorder="1"/>
    <xf numFmtId="0" fontId="13" fillId="10" borderId="18" xfId="0" applyFont="1" applyFill="1" applyBorder="1" applyAlignment="1">
      <alignment horizontal="center" vertical="center"/>
    </xf>
    <xf numFmtId="0" fontId="21" fillId="4" borderId="36" xfId="0" applyFont="1" applyFill="1" applyBorder="1" applyAlignment="1" applyProtection="1">
      <alignment horizontal="center" vertical="center"/>
      <protection locked="0"/>
    </xf>
    <xf numFmtId="0" fontId="21" fillId="4" borderId="15" xfId="0" applyFont="1" applyFill="1" applyBorder="1" applyAlignment="1" applyProtection="1">
      <alignment horizontal="center" vertical="center"/>
      <protection locked="0"/>
    </xf>
    <xf numFmtId="0" fontId="21" fillId="4" borderId="37" xfId="0" applyFont="1" applyFill="1" applyBorder="1" applyAlignment="1" applyProtection="1">
      <alignment horizontal="center" vertical="center"/>
      <protection locked="0"/>
    </xf>
    <xf numFmtId="0" fontId="21" fillId="4" borderId="42" xfId="0" applyFont="1" applyFill="1" applyBorder="1" applyAlignment="1" applyProtection="1">
      <alignment horizontal="center" vertical="center"/>
      <protection locked="0"/>
    </xf>
    <xf numFmtId="0" fontId="21" fillId="4" borderId="43" xfId="0" applyFont="1" applyFill="1" applyBorder="1" applyAlignment="1" applyProtection="1">
      <alignment horizontal="center" vertical="center"/>
      <protection locked="0"/>
    </xf>
    <xf numFmtId="0" fontId="18" fillId="4" borderId="0" xfId="0" applyFont="1" applyFill="1" applyBorder="1" applyProtection="1"/>
    <xf numFmtId="0" fontId="22" fillId="0" borderId="0" xfId="0" applyFont="1" applyBorder="1"/>
    <xf numFmtId="2" fontId="22" fillId="0" borderId="0" xfId="0" applyNumberFormat="1" applyFont="1" applyBorder="1"/>
    <xf numFmtId="2" fontId="23" fillId="0" borderId="0" xfId="0" applyNumberFormat="1" applyFont="1" applyBorder="1"/>
    <xf numFmtId="0" fontId="23" fillId="4" borderId="0" xfId="0" applyFont="1" applyFill="1"/>
    <xf numFmtId="0" fontId="31" fillId="4" borderId="0" xfId="2" applyFont="1" applyFill="1" applyBorder="1" applyAlignment="1" applyProtection="1">
      <alignment horizontal="center" vertical="center"/>
    </xf>
    <xf numFmtId="0" fontId="22" fillId="4" borderId="0" xfId="0" applyFont="1" applyFill="1"/>
    <xf numFmtId="0" fontId="13" fillId="4" borderId="0" xfId="0" applyFont="1" applyFill="1"/>
    <xf numFmtId="0" fontId="20" fillId="4" borderId="0" xfId="0" applyFont="1" applyFill="1" applyAlignment="1">
      <alignment horizontal="center" vertical="center"/>
    </xf>
    <xf numFmtId="168" fontId="22" fillId="0" borderId="0" xfId="0" applyNumberFormat="1" applyFont="1" applyBorder="1"/>
    <xf numFmtId="0" fontId="17" fillId="4" borderId="0" xfId="4" applyFont="1" applyFill="1" applyAlignment="1" applyProtection="1">
      <alignment vertical="center"/>
      <protection locked="0"/>
    </xf>
    <xf numFmtId="1" fontId="17" fillId="4" borderId="0" xfId="4" applyNumberFormat="1" applyFont="1" applyFill="1" applyAlignment="1" applyProtection="1">
      <alignment vertical="center"/>
      <protection locked="0"/>
    </xf>
    <xf numFmtId="49" fontId="17" fillId="4" borderId="0" xfId="4" applyNumberFormat="1" applyFont="1" applyFill="1" applyAlignment="1" applyProtection="1">
      <alignment vertical="center"/>
      <protection locked="0"/>
    </xf>
    <xf numFmtId="0" fontId="32" fillId="0" borderId="0" xfId="4" applyFont="1" applyAlignment="1" applyProtection="1">
      <alignment vertical="center"/>
      <protection locked="0"/>
    </xf>
    <xf numFmtId="1" fontId="33" fillId="4" borderId="0" xfId="4" applyNumberFormat="1" applyFont="1" applyFill="1" applyAlignment="1" applyProtection="1">
      <alignment vertical="center"/>
      <protection locked="0"/>
    </xf>
    <xf numFmtId="49" fontId="33" fillId="4" borderId="0" xfId="4" applyNumberFormat="1" applyFont="1" applyFill="1" applyAlignment="1" applyProtection="1">
      <alignment vertical="center"/>
      <protection locked="0"/>
    </xf>
    <xf numFmtId="0" fontId="33" fillId="4" borderId="0" xfId="4" applyFont="1" applyFill="1" applyAlignment="1" applyProtection="1">
      <alignment vertical="center"/>
      <protection locked="0"/>
    </xf>
    <xf numFmtId="0" fontId="34" fillId="0" borderId="0" xfId="4" applyFont="1" applyAlignment="1" applyProtection="1">
      <alignment vertical="center"/>
      <protection locked="0"/>
    </xf>
    <xf numFmtId="0" fontId="17" fillId="4" borderId="0" xfId="4" applyFont="1" applyFill="1" applyAlignment="1" applyProtection="1">
      <alignment vertical="center"/>
      <protection hidden="1"/>
    </xf>
    <xf numFmtId="9" fontId="5" fillId="4" borderId="0" xfId="4" applyNumberFormat="1" applyFont="1" applyFill="1" applyAlignment="1" applyProtection="1">
      <alignment vertical="center"/>
      <protection hidden="1"/>
    </xf>
    <xf numFmtId="9" fontId="32" fillId="4" borderId="0" xfId="1" applyFont="1" applyFill="1" applyBorder="1" applyAlignment="1" applyProtection="1">
      <alignment vertical="center"/>
      <protection hidden="1"/>
    </xf>
    <xf numFmtId="9" fontId="32" fillId="4" borderId="0" xfId="4" applyNumberFormat="1" applyFont="1" applyFill="1" applyAlignment="1" applyProtection="1">
      <alignment vertical="center"/>
      <protection hidden="1"/>
    </xf>
    <xf numFmtId="0" fontId="5" fillId="4" borderId="0" xfId="4" applyFont="1" applyFill="1" applyAlignment="1" applyProtection="1">
      <alignment vertical="center"/>
      <protection hidden="1"/>
    </xf>
    <xf numFmtId="0" fontId="37" fillId="0" borderId="0" xfId="0" applyFont="1" applyAlignment="1" applyProtection="1">
      <alignment vertical="center" wrapText="1"/>
      <protection locked="0"/>
    </xf>
    <xf numFmtId="0" fontId="37" fillId="4" borderId="0" xfId="0" applyFont="1" applyFill="1" applyAlignment="1" applyProtection="1">
      <alignment vertical="center" wrapText="1"/>
      <protection locked="0"/>
    </xf>
    <xf numFmtId="0" fontId="38" fillId="13" borderId="42" xfId="4" applyFont="1" applyFill="1" applyBorder="1" applyAlignment="1" applyProtection="1">
      <alignment horizontal="center" vertical="center"/>
    </xf>
    <xf numFmtId="0" fontId="38" fillId="13" borderId="15" xfId="4" applyFont="1" applyFill="1" applyBorder="1" applyAlignment="1" applyProtection="1">
      <alignment horizontal="center" vertical="center" wrapText="1"/>
    </xf>
    <xf numFmtId="0" fontId="36" fillId="16" borderId="44" xfId="4" applyFont="1" applyFill="1" applyBorder="1" applyAlignment="1" applyProtection="1">
      <alignment horizontal="center" vertical="center"/>
    </xf>
    <xf numFmtId="0" fontId="36" fillId="16" borderId="78" xfId="4" applyFont="1" applyFill="1" applyBorder="1" applyAlignment="1" applyProtection="1">
      <alignment horizontal="center" vertical="center"/>
    </xf>
    <xf numFmtId="0" fontId="18" fillId="4" borderId="79" xfId="4" applyFont="1" applyFill="1" applyBorder="1" applyAlignment="1" applyProtection="1">
      <alignment horizontal="center" vertical="center" wrapText="1"/>
      <protection hidden="1"/>
    </xf>
    <xf numFmtId="0" fontId="39" fillId="4" borderId="80" xfId="4" applyFont="1" applyFill="1" applyBorder="1" applyAlignment="1" applyProtection="1">
      <alignment horizontal="center" vertical="center" wrapText="1"/>
      <protection hidden="1"/>
    </xf>
    <xf numFmtId="0" fontId="39" fillId="4" borderId="80" xfId="4" applyFont="1" applyFill="1" applyBorder="1" applyAlignment="1" applyProtection="1">
      <alignment horizontal="left" vertical="top" wrapText="1"/>
      <protection hidden="1"/>
    </xf>
    <xf numFmtId="1" fontId="39" fillId="4" borderId="80" xfId="4" applyNumberFormat="1" applyFont="1" applyFill="1" applyBorder="1" applyAlignment="1" applyProtection="1">
      <alignment horizontal="center" vertical="center" wrapText="1"/>
      <protection hidden="1"/>
    </xf>
    <xf numFmtId="0" fontId="39" fillId="4" borderId="81" xfId="4" applyFont="1" applyFill="1" applyBorder="1" applyAlignment="1" applyProtection="1">
      <alignment horizontal="center" vertical="center" wrapText="1"/>
      <protection hidden="1"/>
    </xf>
    <xf numFmtId="0" fontId="39" fillId="4" borderId="82" xfId="4" applyFont="1" applyFill="1" applyBorder="1" applyAlignment="1" applyProtection="1">
      <alignment horizontal="center" vertical="center" wrapText="1"/>
      <protection hidden="1"/>
    </xf>
    <xf numFmtId="9" fontId="21" fillId="0" borderId="49" xfId="1" applyFont="1" applyBorder="1" applyAlignment="1" applyProtection="1">
      <alignment horizontal="center" vertical="center"/>
      <protection hidden="1"/>
    </xf>
    <xf numFmtId="0" fontId="39" fillId="4" borderId="82" xfId="4" applyFont="1" applyFill="1" applyBorder="1" applyAlignment="1" applyProtection="1">
      <alignment horizontal="center" vertical="center" wrapText="1"/>
      <protection locked="0" hidden="1"/>
    </xf>
    <xf numFmtId="169" fontId="17" fillId="4" borderId="49" xfId="4" applyNumberFormat="1" applyFont="1" applyFill="1" applyBorder="1" applyAlignment="1" applyProtection="1">
      <alignment vertical="center"/>
      <protection locked="0"/>
    </xf>
    <xf numFmtId="0" fontId="17" fillId="4" borderId="49" xfId="4" applyFont="1" applyFill="1" applyBorder="1" applyAlignment="1" applyProtection="1">
      <alignment vertical="center"/>
      <protection locked="0"/>
    </xf>
    <xf numFmtId="1" fontId="18" fillId="4" borderId="83" xfId="4" applyNumberFormat="1" applyFont="1" applyFill="1" applyBorder="1" applyAlignment="1" applyProtection="1">
      <alignment horizontal="center" vertical="center" wrapText="1"/>
      <protection hidden="1"/>
    </xf>
    <xf numFmtId="0" fontId="39" fillId="4" borderId="84" xfId="4" applyFont="1" applyFill="1" applyBorder="1" applyAlignment="1" applyProtection="1">
      <alignment horizontal="center" vertical="center" wrapText="1"/>
      <protection hidden="1"/>
    </xf>
    <xf numFmtId="0" fontId="39" fillId="4" borderId="84" xfId="4" applyFont="1" applyFill="1" applyBorder="1" applyAlignment="1" applyProtection="1">
      <alignment horizontal="left" vertical="top" wrapText="1"/>
      <protection hidden="1"/>
    </xf>
    <xf numFmtId="0" fontId="39" fillId="4" borderId="85" xfId="4" applyFont="1" applyFill="1" applyBorder="1" applyAlignment="1" applyProtection="1">
      <alignment horizontal="center" vertical="center" wrapText="1"/>
      <protection hidden="1"/>
    </xf>
    <xf numFmtId="0" fontId="17" fillId="4" borderId="18" xfId="4" applyFont="1" applyFill="1" applyBorder="1" applyAlignment="1" applyProtection="1">
      <alignment vertical="center"/>
      <protection locked="0"/>
    </xf>
    <xf numFmtId="0" fontId="18" fillId="4" borderId="83" xfId="4" applyFont="1" applyFill="1" applyBorder="1" applyAlignment="1" applyProtection="1">
      <alignment horizontal="center" vertical="center" wrapText="1"/>
      <protection hidden="1"/>
    </xf>
    <xf numFmtId="9" fontId="21" fillId="0" borderId="18" xfId="1" applyFont="1" applyBorder="1" applyAlignment="1" applyProtection="1">
      <alignment horizontal="center" vertical="center"/>
      <protection hidden="1"/>
    </xf>
    <xf numFmtId="0" fontId="0" fillId="4" borderId="0" xfId="0" applyFill="1"/>
    <xf numFmtId="0" fontId="0" fillId="4" borderId="86" xfId="0" applyFill="1" applyBorder="1"/>
    <xf numFmtId="0" fontId="0" fillId="4" borderId="87" xfId="0" applyFill="1" applyBorder="1"/>
    <xf numFmtId="0" fontId="0" fillId="4" borderId="88" xfId="0" applyFill="1" applyBorder="1"/>
    <xf numFmtId="0" fontId="0" fillId="4" borderId="89" xfId="0" applyFill="1" applyBorder="1"/>
    <xf numFmtId="0" fontId="0" fillId="4" borderId="0" xfId="0" applyFill="1" applyBorder="1"/>
    <xf numFmtId="0" fontId="0" fillId="4" borderId="90" xfId="0" applyFill="1" applyBorder="1"/>
    <xf numFmtId="0" fontId="35" fillId="13" borderId="18" xfId="0" applyFont="1" applyFill="1" applyBorder="1" applyAlignment="1">
      <alignment horizontal="center" vertical="center"/>
    </xf>
    <xf numFmtId="0" fontId="22" fillId="4" borderId="0" xfId="0" applyFont="1" applyFill="1" applyBorder="1" applyAlignment="1">
      <alignment vertical="center"/>
    </xf>
    <xf numFmtId="9" fontId="43" fillId="13" borderId="51" xfId="0" applyNumberFormat="1" applyFont="1" applyFill="1" applyBorder="1" applyAlignment="1" applyProtection="1">
      <alignment horizontal="center" vertical="center"/>
      <protection hidden="1"/>
    </xf>
    <xf numFmtId="0" fontId="44" fillId="4" borderId="0" xfId="0" applyFont="1" applyFill="1" applyBorder="1" applyAlignment="1">
      <alignment horizontal="center" vertical="center"/>
    </xf>
    <xf numFmtId="0" fontId="45" fillId="4" borderId="0" xfId="0" applyFont="1" applyFill="1" applyBorder="1"/>
    <xf numFmtId="0" fontId="42" fillId="4" borderId="0" xfId="0" applyFont="1" applyFill="1" applyBorder="1" applyAlignment="1">
      <alignment horizontal="center" vertical="center"/>
    </xf>
    <xf numFmtId="0" fontId="46" fillId="4" borderId="5" xfId="0" applyFont="1" applyFill="1" applyBorder="1" applyAlignment="1">
      <alignment horizontal="center" vertical="center"/>
    </xf>
    <xf numFmtId="0" fontId="46" fillId="4" borderId="0" xfId="0" applyFont="1" applyFill="1" applyBorder="1" applyAlignment="1">
      <alignment horizontal="center" vertical="center"/>
    </xf>
    <xf numFmtId="49" fontId="48" fillId="4" borderId="93" xfId="0" applyNumberFormat="1" applyFont="1" applyFill="1" applyBorder="1" applyAlignment="1" applyProtection="1">
      <alignment horizontal="center" vertical="center" wrapText="1"/>
      <protection locked="0"/>
    </xf>
    <xf numFmtId="49" fontId="0" fillId="4" borderId="0" xfId="0" applyNumberFormat="1" applyFill="1" applyBorder="1" applyAlignment="1">
      <alignment horizontal="left" vertical="top" wrapText="1"/>
    </xf>
    <xf numFmtId="0" fontId="50" fillId="4" borderId="0" xfId="0" applyFont="1" applyFill="1" applyBorder="1" applyAlignment="1">
      <alignment wrapText="1"/>
    </xf>
    <xf numFmtId="0" fontId="42" fillId="17" borderId="96" xfId="0" applyFont="1" applyFill="1" applyBorder="1" applyAlignment="1">
      <alignment horizontal="center" vertical="center" wrapText="1"/>
    </xf>
    <xf numFmtId="0" fontId="46" fillId="0" borderId="0" xfId="0" applyFont="1" applyBorder="1" applyAlignment="1">
      <alignment horizontal="center" vertical="center" wrapText="1"/>
    </xf>
    <xf numFmtId="0" fontId="51" fillId="17" borderId="96" xfId="0" applyFont="1" applyFill="1" applyBorder="1" applyAlignment="1">
      <alignment horizontal="center" vertical="center" wrapText="1"/>
    </xf>
    <xf numFmtId="0" fontId="52" fillId="17" borderId="51" xfId="0" applyFont="1" applyFill="1" applyBorder="1" applyAlignment="1">
      <alignment horizontal="center" vertical="center" wrapText="1"/>
    </xf>
    <xf numFmtId="0" fontId="45" fillId="4" borderId="0" xfId="0" applyFont="1" applyFill="1" applyBorder="1" applyAlignment="1">
      <alignment horizontal="center" vertical="center" wrapText="1"/>
    </xf>
    <xf numFmtId="0" fontId="51" fillId="13" borderId="97" xfId="0" applyFont="1" applyFill="1" applyBorder="1" applyAlignment="1">
      <alignment horizontal="center" vertical="center" wrapText="1"/>
    </xf>
    <xf numFmtId="0" fontId="51" fillId="13" borderId="51" xfId="0" applyFont="1" applyFill="1" applyBorder="1" applyAlignment="1">
      <alignment horizontal="center" vertical="center" wrapText="1"/>
    </xf>
    <xf numFmtId="0" fontId="51" fillId="13" borderId="0" xfId="0" applyFont="1" applyFill="1" applyBorder="1" applyAlignment="1">
      <alignment horizontal="center" vertical="center" wrapText="1"/>
    </xf>
    <xf numFmtId="0" fontId="53" fillId="4" borderId="0" xfId="0" applyFont="1" applyFill="1" applyAlignment="1">
      <alignment wrapText="1"/>
    </xf>
    <xf numFmtId="0" fontId="54" fillId="0" borderId="0" xfId="0" applyFont="1" applyBorder="1" applyAlignment="1">
      <alignment horizontal="center" wrapText="1"/>
    </xf>
    <xf numFmtId="0" fontId="0" fillId="0" borderId="0" xfId="0" applyBorder="1"/>
    <xf numFmtId="0" fontId="0" fillId="0" borderId="7" xfId="0" applyBorder="1"/>
    <xf numFmtId="0" fontId="42" fillId="2" borderId="18" xfId="0" applyFont="1" applyFill="1" applyBorder="1" applyAlignment="1">
      <alignment horizontal="center" vertical="center" wrapText="1"/>
    </xf>
    <xf numFmtId="0" fontId="51" fillId="0" borderId="0" xfId="0" applyFont="1" applyBorder="1" applyAlignment="1">
      <alignment vertical="center"/>
    </xf>
    <xf numFmtId="0" fontId="46" fillId="0" borderId="18" xfId="0" applyFont="1" applyBorder="1" applyAlignment="1" applyProtection="1">
      <alignment horizontal="center" vertical="center"/>
      <protection hidden="1"/>
    </xf>
    <xf numFmtId="9" fontId="46" fillId="0" borderId="0" xfId="0" applyNumberFormat="1" applyFont="1" applyBorder="1" applyAlignment="1">
      <alignment vertical="center"/>
    </xf>
    <xf numFmtId="9" fontId="55" fillId="6" borderId="18" xfId="0" applyNumberFormat="1" applyFont="1" applyFill="1" applyBorder="1" applyAlignment="1" applyProtection="1">
      <alignment horizontal="center" vertical="center"/>
      <protection hidden="1"/>
    </xf>
    <xf numFmtId="0" fontId="46" fillId="0" borderId="98" xfId="0" applyFont="1" applyBorder="1" applyAlignment="1" applyProtection="1">
      <alignment horizontal="justify" vertical="center"/>
      <protection locked="0"/>
    </xf>
    <xf numFmtId="0" fontId="46" fillId="0" borderId="0" xfId="0" applyFont="1" applyBorder="1" applyAlignment="1">
      <alignment vertical="center"/>
    </xf>
    <xf numFmtId="9" fontId="55" fillId="6" borderId="18" xfId="0" applyNumberFormat="1" applyFont="1" applyFill="1" applyBorder="1" applyAlignment="1" applyProtection="1">
      <alignment horizontal="center" vertical="center"/>
      <protection locked="0"/>
    </xf>
    <xf numFmtId="0" fontId="46" fillId="0" borderId="99" xfId="0" applyFont="1" applyBorder="1" applyAlignment="1">
      <alignment vertical="center"/>
    </xf>
    <xf numFmtId="0" fontId="46" fillId="0" borderId="0" xfId="0" applyFont="1" applyBorder="1" applyAlignment="1">
      <alignment horizontal="left" vertical="center"/>
    </xf>
    <xf numFmtId="9" fontId="46" fillId="0" borderId="18" xfId="0" applyNumberFormat="1" applyFont="1" applyBorder="1" applyAlignment="1" applyProtection="1">
      <alignment horizontal="center" vertical="center"/>
      <protection locked="0"/>
    </xf>
    <xf numFmtId="0" fontId="46" fillId="4" borderId="90" xfId="0" applyFont="1" applyFill="1" applyBorder="1" applyAlignment="1">
      <alignment vertical="center"/>
    </xf>
    <xf numFmtId="0" fontId="46" fillId="4" borderId="0" xfId="0" applyFont="1" applyFill="1" applyBorder="1" applyAlignment="1">
      <alignment vertical="center"/>
    </xf>
    <xf numFmtId="0" fontId="0" fillId="0" borderId="0" xfId="0" applyBorder="1"/>
    <xf numFmtId="0" fontId="0" fillId="0" borderId="0" xfId="0" applyBorder="1" applyAlignment="1">
      <alignment horizontal="center"/>
    </xf>
    <xf numFmtId="0" fontId="0" fillId="0" borderId="18" xfId="0" applyBorder="1"/>
    <xf numFmtId="0" fontId="0" fillId="0" borderId="98" xfId="0" applyBorder="1"/>
    <xf numFmtId="0" fontId="0" fillId="0" borderId="0" xfId="0" applyBorder="1" applyAlignment="1">
      <alignment horizontal="left"/>
    </xf>
    <xf numFmtId="0" fontId="0" fillId="0" borderId="18" xfId="0" applyBorder="1" applyAlignment="1">
      <alignment horizontal="left"/>
    </xf>
    <xf numFmtId="0" fontId="42" fillId="11" borderId="18" xfId="0" applyFont="1" applyFill="1" applyBorder="1" applyAlignment="1">
      <alignment horizontal="center" vertical="center" wrapText="1"/>
    </xf>
    <xf numFmtId="0" fontId="0" fillId="0" borderId="99" xfId="0" applyBorder="1"/>
    <xf numFmtId="0" fontId="42" fillId="13" borderId="18" xfId="0" applyFont="1" applyFill="1" applyBorder="1" applyAlignment="1">
      <alignment horizontal="center" vertical="center" wrapText="1"/>
    </xf>
    <xf numFmtId="0" fontId="42" fillId="14" borderId="18" xfId="0" applyFont="1" applyFill="1" applyBorder="1" applyAlignment="1">
      <alignment horizontal="center" vertical="center" wrapText="1"/>
    </xf>
    <xf numFmtId="0" fontId="42" fillId="18" borderId="18" xfId="0" applyFont="1" applyFill="1" applyBorder="1" applyAlignment="1">
      <alignment horizontal="center" vertical="center" wrapText="1"/>
    </xf>
    <xf numFmtId="0" fontId="51" fillId="4" borderId="0" xfId="0" applyFont="1" applyFill="1" applyBorder="1" applyAlignment="1">
      <alignment vertical="center"/>
    </xf>
    <xf numFmtId="0" fontId="46" fillId="4" borderId="0" xfId="0" applyFont="1" applyFill="1" applyBorder="1" applyAlignment="1">
      <alignment horizontal="left" vertical="center"/>
    </xf>
    <xf numFmtId="0" fontId="56" fillId="4" borderId="0" xfId="0" applyFont="1" applyFill="1" applyBorder="1" applyAlignment="1">
      <alignment vertical="center"/>
    </xf>
    <xf numFmtId="0" fontId="57" fillId="4" borderId="0" xfId="0" applyFont="1" applyFill="1" applyBorder="1"/>
    <xf numFmtId="0" fontId="0" fillId="4" borderId="100" xfId="0" applyFill="1" applyBorder="1"/>
    <xf numFmtId="0" fontId="0" fillId="4" borderId="101" xfId="0" applyFill="1" applyBorder="1"/>
    <xf numFmtId="0" fontId="0" fillId="4" borderId="102" xfId="0" applyFill="1" applyBorder="1"/>
    <xf numFmtId="0" fontId="20" fillId="13" borderId="18" xfId="0" applyFont="1" applyFill="1" applyBorder="1" applyAlignment="1">
      <alignment horizontal="center" vertical="center" wrapText="1"/>
    </xf>
    <xf numFmtId="0" fontId="20" fillId="13" borderId="31" xfId="0" applyFont="1" applyFill="1" applyBorder="1" applyAlignment="1">
      <alignment horizontal="center" vertical="center" wrapText="1"/>
    </xf>
    <xf numFmtId="0" fontId="20" fillId="13" borderId="48" xfId="0" applyFont="1" applyFill="1" applyBorder="1" applyAlignment="1">
      <alignment horizontal="center" vertical="center" wrapText="1"/>
    </xf>
    <xf numFmtId="0" fontId="20" fillId="13" borderId="0" xfId="0" applyFont="1" applyFill="1" applyBorder="1" applyAlignment="1">
      <alignment horizontal="center" vertical="center" wrapText="1"/>
    </xf>
    <xf numFmtId="0" fontId="0" fillId="0" borderId="0" xfId="0" applyFont="1" applyProtection="1">
      <protection hidden="1"/>
    </xf>
    <xf numFmtId="0" fontId="58" fillId="0" borderId="0" xfId="0" applyFont="1" applyProtection="1">
      <protection hidden="1"/>
    </xf>
    <xf numFmtId="0" fontId="8" fillId="0" borderId="0" xfId="4" applyFont="1" applyBorder="1" applyAlignment="1" applyProtection="1">
      <alignment vertical="center"/>
      <protection hidden="1"/>
    </xf>
    <xf numFmtId="0" fontId="13" fillId="0" borderId="0" xfId="4" applyFont="1" applyBorder="1" applyAlignment="1" applyProtection="1">
      <alignment vertical="center" wrapText="1"/>
      <protection hidden="1"/>
    </xf>
    <xf numFmtId="0" fontId="8" fillId="0" borderId="0" xfId="4" applyFont="1" applyBorder="1" applyAlignment="1" applyProtection="1">
      <alignment vertical="center" wrapText="1"/>
      <protection hidden="1"/>
    </xf>
    <xf numFmtId="0" fontId="0" fillId="0" borderId="0" xfId="0" applyFont="1" applyAlignment="1" applyProtection="1">
      <alignment wrapText="1"/>
      <protection hidden="1"/>
    </xf>
    <xf numFmtId="0" fontId="8" fillId="5" borderId="18" xfId="4" applyFont="1" applyFill="1" applyBorder="1" applyAlignment="1" applyProtection="1">
      <alignment horizontal="center" vertical="center" wrapText="1"/>
      <protection locked="0"/>
    </xf>
    <xf numFmtId="0" fontId="12" fillId="0" borderId="18" xfId="4" applyFont="1" applyBorder="1" applyAlignment="1" applyProtection="1">
      <alignment horizontal="center" vertical="center" wrapText="1"/>
      <protection locked="0"/>
    </xf>
    <xf numFmtId="0" fontId="16" fillId="0" borderId="19" xfId="4" applyFont="1" applyBorder="1" applyAlignment="1" applyProtection="1">
      <alignment horizontal="center" vertical="center" wrapText="1"/>
      <protection locked="0"/>
    </xf>
    <xf numFmtId="0" fontId="17" fillId="0" borderId="19" xfId="4" applyFont="1" applyBorder="1" applyAlignment="1" applyProtection="1">
      <alignment horizontal="center" vertical="center" wrapText="1"/>
      <protection locked="0"/>
    </xf>
    <xf numFmtId="0" fontId="5" fillId="0" borderId="0" xfId="3" applyFont="1" applyBorder="1" applyAlignment="1" applyProtection="1"/>
    <xf numFmtId="0" fontId="5" fillId="0" borderId="7" xfId="3" applyFont="1" applyBorder="1" applyAlignment="1" applyProtection="1">
      <alignment horizontal="left" vertical="top"/>
    </xf>
    <xf numFmtId="0" fontId="19" fillId="3" borderId="0" xfId="0" applyFont="1" applyFill="1" applyBorder="1" applyAlignment="1" applyProtection="1">
      <alignment horizontal="center" vertical="center" wrapText="1"/>
      <protection locked="0"/>
    </xf>
    <xf numFmtId="0" fontId="18" fillId="4" borderId="0" xfId="0" applyFont="1" applyFill="1" applyBorder="1" applyAlignment="1">
      <alignment horizontal="left" vertical="center" wrapText="1"/>
    </xf>
    <xf numFmtId="0" fontId="18" fillId="4" borderId="0" xfId="0" applyFont="1" applyFill="1" applyBorder="1" applyAlignment="1">
      <alignment horizontal="center"/>
    </xf>
    <xf numFmtId="164" fontId="18" fillId="4" borderId="0" xfId="0" applyNumberFormat="1" applyFont="1" applyFill="1" applyBorder="1" applyAlignment="1">
      <alignment horizontal="center"/>
    </xf>
    <xf numFmtId="0" fontId="24" fillId="2" borderId="0" xfId="0" applyFont="1" applyFill="1" applyBorder="1" applyAlignment="1">
      <alignment horizontal="center" vertical="center"/>
    </xf>
    <xf numFmtId="0" fontId="25" fillId="4" borderId="0" xfId="0" applyFont="1" applyFill="1" applyBorder="1" applyAlignment="1">
      <alignment horizontal="justify" vertical="top" wrapText="1"/>
    </xf>
    <xf numFmtId="0" fontId="20" fillId="2" borderId="31" xfId="0" applyFont="1" applyFill="1" applyBorder="1" applyAlignment="1" applyProtection="1">
      <alignment horizontal="left" vertical="center" wrapText="1"/>
    </xf>
    <xf numFmtId="0" fontId="26" fillId="2" borderId="31" xfId="0" applyFont="1" applyFill="1" applyBorder="1" applyAlignment="1">
      <alignment horizontal="left" vertical="center" wrapText="1"/>
    </xf>
    <xf numFmtId="0" fontId="20" fillId="2" borderId="31"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0" fillId="2" borderId="31" xfId="0" applyFont="1" applyFill="1" applyBorder="1" applyAlignment="1">
      <alignment horizontal="center" vertical="center" textRotation="90" wrapText="1"/>
    </xf>
    <xf numFmtId="0" fontId="20" fillId="2" borderId="18" xfId="0" applyFont="1" applyFill="1" applyBorder="1" applyAlignment="1">
      <alignment horizontal="center" vertical="center"/>
    </xf>
    <xf numFmtId="0" fontId="20" fillId="4" borderId="0" xfId="0" applyFont="1" applyFill="1" applyBorder="1" applyAlignment="1">
      <alignment horizontal="center" vertical="center" textRotation="90" wrapText="1"/>
    </xf>
    <xf numFmtId="2" fontId="20" fillId="4" borderId="0" xfId="0" applyNumberFormat="1" applyFont="1" applyFill="1" applyBorder="1" applyAlignment="1">
      <alignment horizontal="center" vertical="center" textRotation="90" wrapText="1"/>
    </xf>
    <xf numFmtId="2" fontId="28" fillId="4" borderId="0" xfId="0" applyNumberFormat="1" applyFont="1" applyFill="1" applyBorder="1" applyAlignment="1">
      <alignment horizontal="center" vertical="center" textRotation="90" wrapText="1"/>
    </xf>
    <xf numFmtId="0" fontId="20" fillId="2" borderId="31" xfId="0" applyFont="1" applyFill="1" applyBorder="1" applyAlignment="1">
      <alignment horizontal="center" vertical="center"/>
    </xf>
    <xf numFmtId="0" fontId="29" fillId="10" borderId="18" xfId="0" applyFont="1" applyFill="1" applyBorder="1" applyAlignment="1">
      <alignment horizontal="center" vertical="center" textRotation="90" shrinkToFit="1"/>
    </xf>
    <xf numFmtId="0" fontId="18" fillId="10" borderId="18" xfId="0" applyFont="1" applyFill="1" applyBorder="1" applyAlignment="1" applyProtection="1">
      <alignment horizontal="left" vertical="top" wrapText="1"/>
    </xf>
    <xf numFmtId="0" fontId="8" fillId="10" borderId="18" xfId="0" applyFont="1" applyFill="1" applyBorder="1" applyAlignment="1">
      <alignment horizontal="center" vertical="center" wrapText="1"/>
    </xf>
    <xf numFmtId="0" fontId="8" fillId="10" borderId="18" xfId="0" applyFont="1" applyFill="1" applyBorder="1" applyAlignment="1" applyProtection="1">
      <alignment horizontal="center" vertical="center"/>
      <protection locked="0"/>
    </xf>
    <xf numFmtId="0" fontId="8" fillId="10" borderId="18" xfId="0" applyFont="1" applyFill="1" applyBorder="1" applyAlignment="1" applyProtection="1">
      <alignment horizontal="center" vertical="center" wrapText="1"/>
      <protection hidden="1"/>
    </xf>
    <xf numFmtId="0" fontId="22" fillId="4" borderId="0" xfId="0" applyFont="1" applyFill="1" applyBorder="1" applyAlignment="1" applyProtection="1">
      <alignment horizontal="center" vertical="center" wrapText="1"/>
      <protection hidden="1"/>
    </xf>
    <xf numFmtId="2" fontId="22" fillId="4" borderId="0" xfId="0" applyNumberFormat="1" applyFont="1" applyFill="1" applyBorder="1" applyAlignment="1" applyProtection="1">
      <alignment horizontal="center" vertical="center" wrapText="1"/>
      <protection hidden="1"/>
    </xf>
    <xf numFmtId="2" fontId="23" fillId="4" borderId="0" xfId="0" applyNumberFormat="1" applyFont="1" applyFill="1" applyBorder="1" applyAlignment="1">
      <alignment horizontal="center" vertical="center" wrapText="1"/>
    </xf>
    <xf numFmtId="0" fontId="18" fillId="0" borderId="33" xfId="0" applyFont="1" applyBorder="1" applyAlignment="1" applyProtection="1">
      <alignment horizontal="left" vertical="top" wrapText="1"/>
    </xf>
    <xf numFmtId="0" fontId="18" fillId="0" borderId="33" xfId="0" applyFont="1" applyBorder="1" applyAlignment="1">
      <alignment horizontal="left" vertical="top" wrapText="1"/>
    </xf>
    <xf numFmtId="0" fontId="18" fillId="0" borderId="34" xfId="0" applyFont="1" applyBorder="1" applyAlignment="1">
      <alignment horizontal="left" vertical="top" wrapText="1"/>
    </xf>
    <xf numFmtId="0" fontId="18" fillId="4" borderId="34" xfId="0" applyFont="1" applyFill="1" applyBorder="1" applyAlignment="1" applyProtection="1">
      <alignment horizontal="center" vertical="center" wrapText="1"/>
      <protection locked="0"/>
    </xf>
    <xf numFmtId="0" fontId="18" fillId="4" borderId="35" xfId="0" applyFont="1" applyFill="1" applyBorder="1" applyAlignment="1" applyProtection="1">
      <alignment horizontal="center" vertical="center"/>
      <protection locked="0"/>
    </xf>
    <xf numFmtId="0" fontId="23" fillId="4" borderId="34" xfId="0" applyFont="1" applyFill="1" applyBorder="1" applyAlignment="1" applyProtection="1">
      <alignment horizontal="center" vertical="center"/>
      <protection locked="0"/>
    </xf>
    <xf numFmtId="0" fontId="18" fillId="4" borderId="35" xfId="0" applyFont="1" applyFill="1" applyBorder="1" applyAlignment="1" applyProtection="1">
      <alignment horizontal="center" vertical="center" wrapText="1"/>
      <protection hidden="1"/>
    </xf>
    <xf numFmtId="0" fontId="18" fillId="0" borderId="38" xfId="0" applyFont="1" applyBorder="1" applyAlignment="1" applyProtection="1">
      <alignment horizontal="left" vertical="top" wrapText="1"/>
    </xf>
    <xf numFmtId="0" fontId="18" fillId="0" borderId="38" xfId="0" applyFont="1" applyBorder="1" applyAlignment="1">
      <alignment horizontal="left" vertical="top" wrapText="1"/>
    </xf>
    <xf numFmtId="0" fontId="18" fillId="0" borderId="39" xfId="0" applyFont="1" applyBorder="1" applyAlignment="1">
      <alignment horizontal="left" vertical="top" wrapText="1"/>
    </xf>
    <xf numFmtId="0" fontId="18" fillId="4" borderId="39" xfId="0" applyFont="1" applyFill="1" applyBorder="1" applyAlignment="1" applyProtection="1">
      <alignment horizontal="center" vertical="center"/>
      <protection locked="0"/>
    </xf>
    <xf numFmtId="0" fontId="23" fillId="4" borderId="40" xfId="0" applyFont="1" applyFill="1" applyBorder="1" applyAlignment="1" applyProtection="1">
      <alignment horizontal="center" vertical="center"/>
      <protection locked="0"/>
    </xf>
    <xf numFmtId="0" fontId="18" fillId="4" borderId="41" xfId="0" applyFont="1" applyFill="1" applyBorder="1" applyAlignment="1" applyProtection="1">
      <alignment horizontal="center" vertical="center" wrapText="1"/>
      <protection hidden="1"/>
    </xf>
    <xf numFmtId="0" fontId="18" fillId="4" borderId="39" xfId="0" applyFont="1" applyFill="1" applyBorder="1" applyAlignment="1" applyProtection="1">
      <alignment horizontal="center" vertical="center" wrapText="1"/>
      <protection locked="0"/>
    </xf>
    <xf numFmtId="165" fontId="22" fillId="4" borderId="0" xfId="0" applyNumberFormat="1" applyFont="1" applyFill="1" applyBorder="1" applyAlignment="1" applyProtection="1">
      <alignment horizontal="center" vertical="center" wrapText="1"/>
      <protection hidden="1"/>
    </xf>
    <xf numFmtId="165" fontId="23" fillId="4" borderId="0" xfId="0" applyNumberFormat="1" applyFont="1" applyFill="1" applyBorder="1" applyAlignment="1">
      <alignment horizontal="center" vertical="center" wrapText="1"/>
    </xf>
    <xf numFmtId="0" fontId="13" fillId="0" borderId="38" xfId="0" applyFont="1" applyBorder="1" applyAlignment="1">
      <alignment horizontal="left" vertical="top" wrapText="1"/>
    </xf>
    <xf numFmtId="0" fontId="13" fillId="0" borderId="39" xfId="0" applyFont="1" applyBorder="1" applyAlignment="1">
      <alignment horizontal="left" vertical="top" wrapText="1"/>
    </xf>
    <xf numFmtId="0" fontId="23" fillId="4" borderId="39" xfId="0" applyFont="1" applyFill="1" applyBorder="1" applyAlignment="1" applyProtection="1">
      <alignment horizontal="center" vertical="center"/>
      <protection locked="0"/>
    </xf>
    <xf numFmtId="166" fontId="22" fillId="4" borderId="0" xfId="0" applyNumberFormat="1" applyFont="1" applyFill="1" applyBorder="1" applyAlignment="1" applyProtection="1">
      <alignment horizontal="center" vertical="center" wrapText="1"/>
      <protection hidden="1"/>
    </xf>
    <xf numFmtId="166" fontId="23" fillId="4" borderId="0" xfId="0" applyNumberFormat="1" applyFont="1" applyFill="1" applyBorder="1" applyAlignment="1">
      <alignment horizontal="center" vertical="center" wrapText="1"/>
    </xf>
    <xf numFmtId="0" fontId="22" fillId="2" borderId="31" xfId="0" applyFont="1" applyFill="1" applyBorder="1" applyAlignment="1" applyProtection="1">
      <alignment horizontal="left" vertical="center" wrapText="1"/>
    </xf>
    <xf numFmtId="0" fontId="20" fillId="2" borderId="44" xfId="0" applyFont="1" applyFill="1" applyBorder="1" applyAlignment="1">
      <alignment horizontal="center" vertical="center" wrapText="1"/>
    </xf>
    <xf numFmtId="0" fontId="20" fillId="2" borderId="45" xfId="0" applyFont="1" applyFill="1" applyBorder="1" applyAlignment="1" applyProtection="1">
      <alignment horizontal="center" vertical="center" wrapText="1"/>
      <protection locked="0"/>
    </xf>
    <xf numFmtId="0" fontId="20" fillId="2" borderId="31" xfId="0" applyFont="1" applyFill="1" applyBorder="1" applyAlignment="1" applyProtection="1">
      <alignment horizontal="center" vertical="center" textRotation="90" wrapText="1"/>
      <protection locked="0"/>
    </xf>
    <xf numFmtId="0" fontId="20" fillId="2" borderId="46" xfId="0" applyFont="1" applyFill="1" applyBorder="1" applyAlignment="1" applyProtection="1">
      <alignment horizontal="center" vertical="center"/>
      <protection locked="0"/>
    </xf>
    <xf numFmtId="0" fontId="20" fillId="2" borderId="31" xfId="0" applyFont="1" applyFill="1" applyBorder="1" applyAlignment="1" applyProtection="1">
      <alignment horizontal="center" vertical="center" textRotation="90" wrapText="1"/>
      <protection hidden="1"/>
    </xf>
    <xf numFmtId="0" fontId="20" fillId="4" borderId="0" xfId="0" applyFont="1" applyFill="1" applyBorder="1" applyAlignment="1" applyProtection="1">
      <alignment horizontal="center" vertical="center" textRotation="90" wrapText="1"/>
      <protection hidden="1"/>
    </xf>
    <xf numFmtId="2" fontId="20" fillId="4" borderId="0" xfId="0" applyNumberFormat="1" applyFont="1" applyFill="1" applyBorder="1" applyAlignment="1" applyProtection="1">
      <alignment horizontal="center" vertical="center" textRotation="90" wrapText="1"/>
      <protection hidden="1"/>
    </xf>
    <xf numFmtId="0" fontId="20" fillId="2" borderId="31" xfId="0" applyFont="1" applyFill="1" applyBorder="1" applyAlignment="1" applyProtection="1">
      <alignment horizontal="center" vertical="center"/>
      <protection locked="0"/>
    </xf>
    <xf numFmtId="0" fontId="20" fillId="2" borderId="31" xfId="0" applyFont="1" applyFill="1" applyBorder="1" applyAlignment="1" applyProtection="1">
      <alignment horizontal="center" vertical="center" wrapText="1"/>
      <protection locked="0"/>
    </xf>
    <xf numFmtId="0" fontId="20" fillId="2" borderId="44" xfId="0" applyFont="1" applyFill="1" applyBorder="1" applyAlignment="1" applyProtection="1">
      <alignment horizontal="center" vertical="center" wrapText="1"/>
      <protection locked="0"/>
    </xf>
    <xf numFmtId="0" fontId="18" fillId="4" borderId="39" xfId="0" applyFont="1" applyFill="1" applyBorder="1" applyAlignment="1" applyProtection="1">
      <alignment horizontal="justify" vertical="center"/>
      <protection locked="0"/>
    </xf>
    <xf numFmtId="0" fontId="18" fillId="4" borderId="40" xfId="0" applyFont="1" applyFill="1" applyBorder="1" applyAlignment="1" applyProtection="1">
      <alignment horizontal="center" vertical="center"/>
      <protection locked="0"/>
    </xf>
    <xf numFmtId="0" fontId="18" fillId="0" borderId="38" xfId="0" applyFont="1" applyBorder="1" applyAlignment="1">
      <alignment vertical="top" wrapText="1"/>
    </xf>
    <xf numFmtId="0" fontId="18" fillId="4" borderId="39" xfId="0" applyFont="1" applyFill="1" applyBorder="1" applyAlignment="1" applyProtection="1">
      <alignment horizontal="justify" vertical="center" wrapText="1"/>
      <protection locked="0"/>
    </xf>
    <xf numFmtId="0" fontId="13" fillId="2" borderId="31" xfId="0" applyFont="1" applyFill="1" applyBorder="1" applyAlignment="1" applyProtection="1">
      <alignment horizontal="left" vertical="center" wrapText="1"/>
    </xf>
    <xf numFmtId="0" fontId="18" fillId="4" borderId="38" xfId="0" applyFont="1" applyFill="1" applyBorder="1" applyAlignment="1">
      <alignment horizontal="left" vertical="top" wrapText="1"/>
    </xf>
    <xf numFmtId="0" fontId="13" fillId="4" borderId="39" xfId="0" applyFont="1" applyFill="1" applyBorder="1" applyAlignment="1">
      <alignment horizontal="left" vertical="top" wrapText="1"/>
    </xf>
    <xf numFmtId="0" fontId="13" fillId="2" borderId="47" xfId="0" applyFont="1" applyFill="1" applyBorder="1" applyAlignment="1" applyProtection="1">
      <alignment horizontal="left" vertical="center" wrapText="1"/>
    </xf>
    <xf numFmtId="0" fontId="26" fillId="2" borderId="47" xfId="0" applyFont="1" applyFill="1" applyBorder="1" applyAlignment="1">
      <alignment horizontal="left" vertical="center" wrapText="1"/>
    </xf>
    <xf numFmtId="0" fontId="20" fillId="2" borderId="48" xfId="0" applyFont="1" applyFill="1" applyBorder="1" applyAlignment="1" applyProtection="1">
      <alignment horizontal="center" vertical="center" textRotation="90" wrapText="1"/>
      <protection hidden="1"/>
    </xf>
    <xf numFmtId="0" fontId="18" fillId="4" borderId="18" xfId="0" applyFont="1" applyFill="1" applyBorder="1" applyAlignment="1" applyProtection="1">
      <alignment horizontal="center" vertical="center" wrapText="1"/>
      <protection hidden="1"/>
    </xf>
    <xf numFmtId="0" fontId="18" fillId="4" borderId="44" xfId="0" applyFont="1" applyFill="1" applyBorder="1" applyAlignment="1" applyProtection="1">
      <alignment horizontal="center" vertical="center" wrapText="1"/>
      <protection hidden="1"/>
    </xf>
    <xf numFmtId="0" fontId="18" fillId="4" borderId="49" xfId="0" applyFont="1" applyFill="1" applyBorder="1" applyAlignment="1" applyProtection="1">
      <alignment horizontal="center" vertical="center" wrapText="1"/>
      <protection hidden="1"/>
    </xf>
    <xf numFmtId="0" fontId="13" fillId="0" borderId="33" xfId="0" applyFont="1" applyBorder="1" applyAlignment="1" applyProtection="1">
      <alignment horizontal="left" vertical="top" wrapText="1"/>
      <protection locked="0"/>
    </xf>
    <xf numFmtId="0" fontId="20" fillId="11" borderId="0" xfId="0" applyFont="1" applyFill="1" applyBorder="1" applyAlignment="1">
      <alignment horizontal="center" vertical="center"/>
    </xf>
    <xf numFmtId="0" fontId="26" fillId="11" borderId="31" xfId="0" applyFont="1" applyFill="1" applyBorder="1" applyAlignment="1">
      <alignment horizontal="left" vertical="top" wrapText="1"/>
    </xf>
    <xf numFmtId="0" fontId="20" fillId="11" borderId="44" xfId="0" applyFont="1" applyFill="1" applyBorder="1" applyAlignment="1">
      <alignment horizontal="center" vertical="center" wrapText="1"/>
    </xf>
    <xf numFmtId="0" fontId="20" fillId="11" borderId="31" xfId="0" applyFont="1" applyFill="1" applyBorder="1" applyAlignment="1">
      <alignment horizontal="center" vertical="center" textRotation="90" wrapText="1"/>
    </xf>
    <xf numFmtId="0" fontId="20" fillId="11" borderId="50" xfId="0" applyFont="1" applyFill="1" applyBorder="1" applyAlignment="1">
      <alignment horizontal="center" vertical="center"/>
    </xf>
    <xf numFmtId="0" fontId="20" fillId="0" borderId="0" xfId="0" applyFont="1" applyBorder="1" applyAlignment="1">
      <alignment horizontal="center" vertical="center" textRotation="90" wrapText="1"/>
    </xf>
    <xf numFmtId="2" fontId="20" fillId="0" borderId="0" xfId="0" applyNumberFormat="1" applyFont="1" applyBorder="1" applyAlignment="1">
      <alignment horizontal="center" vertical="center" textRotation="90" wrapText="1"/>
    </xf>
    <xf numFmtId="2" fontId="28" fillId="0" borderId="0" xfId="0" applyNumberFormat="1" applyFont="1" applyBorder="1" applyAlignment="1">
      <alignment horizontal="center" vertical="center" textRotation="90" wrapText="1"/>
    </xf>
    <xf numFmtId="0" fontId="28" fillId="0" borderId="0" xfId="0" applyFont="1" applyBorder="1" applyAlignment="1">
      <alignment horizontal="center" vertical="center" textRotation="90" wrapText="1"/>
    </xf>
    <xf numFmtId="0" fontId="20" fillId="11" borderId="31" xfId="0" applyFont="1" applyFill="1" applyBorder="1" applyAlignment="1">
      <alignment horizontal="center" vertical="center"/>
    </xf>
    <xf numFmtId="0" fontId="13" fillId="12" borderId="38" xfId="0" applyFont="1" applyFill="1" applyBorder="1" applyAlignment="1">
      <alignment horizontal="left" vertical="top" wrapText="1"/>
    </xf>
    <xf numFmtId="0" fontId="22" fillId="0" borderId="0" xfId="0" applyFont="1" applyBorder="1" applyAlignment="1" applyProtection="1">
      <alignment horizontal="center" vertical="center" wrapText="1"/>
      <protection hidden="1"/>
    </xf>
    <xf numFmtId="2" fontId="22" fillId="0" borderId="0" xfId="0" applyNumberFormat="1" applyFont="1" applyBorder="1" applyAlignment="1" applyProtection="1">
      <alignment horizontal="center" vertical="center" wrapText="1"/>
      <protection hidden="1"/>
    </xf>
    <xf numFmtId="0" fontId="23" fillId="0" borderId="0" xfId="0" applyFont="1" applyBorder="1" applyAlignment="1">
      <alignment horizontal="center" vertical="center" wrapText="1"/>
    </xf>
    <xf numFmtId="0" fontId="18" fillId="12" borderId="51" xfId="0" applyFont="1" applyFill="1" applyBorder="1" applyAlignment="1">
      <alignment horizontal="left" vertical="top" wrapText="1"/>
    </xf>
    <xf numFmtId="0" fontId="18" fillId="12" borderId="38" xfId="0" applyFont="1" applyFill="1" applyBorder="1" applyAlignment="1">
      <alignment horizontal="left" vertical="top" wrapText="1"/>
    </xf>
    <xf numFmtId="2" fontId="23" fillId="0" borderId="0" xfId="0" applyNumberFormat="1" applyFont="1" applyBorder="1" applyAlignment="1">
      <alignment horizontal="center" vertical="center" wrapText="1"/>
    </xf>
    <xf numFmtId="0" fontId="20" fillId="11" borderId="44" xfId="0" applyFont="1" applyFill="1" applyBorder="1" applyAlignment="1" applyProtection="1">
      <alignment horizontal="center" vertical="center" wrapText="1"/>
      <protection locked="0"/>
    </xf>
    <xf numFmtId="0" fontId="20" fillId="11" borderId="31" xfId="0" applyFont="1" applyFill="1" applyBorder="1" applyAlignment="1" applyProtection="1">
      <alignment horizontal="center" vertical="center" textRotation="90" wrapText="1"/>
      <protection locked="0"/>
    </xf>
    <xf numFmtId="0" fontId="20" fillId="11" borderId="50" xfId="0" applyFont="1" applyFill="1" applyBorder="1" applyAlignment="1" applyProtection="1">
      <alignment horizontal="center" vertical="center"/>
      <protection locked="0"/>
    </xf>
    <xf numFmtId="0" fontId="20" fillId="11" borderId="31" xfId="0" applyFont="1" applyFill="1" applyBorder="1" applyAlignment="1" applyProtection="1">
      <alignment horizontal="center" vertical="center" textRotation="90" wrapText="1"/>
      <protection hidden="1"/>
    </xf>
    <xf numFmtId="0" fontId="20" fillId="0" borderId="0" xfId="0" applyFont="1" applyBorder="1" applyAlignment="1" applyProtection="1">
      <alignment horizontal="center" vertical="center" textRotation="90" wrapText="1"/>
      <protection hidden="1"/>
    </xf>
    <xf numFmtId="2" fontId="20" fillId="0" borderId="0" xfId="0" applyNumberFormat="1" applyFont="1" applyBorder="1" applyAlignment="1" applyProtection="1">
      <alignment horizontal="center" vertical="center" textRotation="90" wrapText="1"/>
      <protection hidden="1"/>
    </xf>
    <xf numFmtId="0" fontId="20" fillId="11" borderId="31" xfId="0" applyFont="1" applyFill="1" applyBorder="1" applyAlignment="1" applyProtection="1">
      <alignment horizontal="center" vertical="center"/>
      <protection locked="0"/>
    </xf>
    <xf numFmtId="0" fontId="20" fillId="11" borderId="31" xfId="0" applyFont="1" applyFill="1" applyBorder="1" applyAlignment="1">
      <alignment horizontal="left" vertical="center" wrapText="1"/>
    </xf>
    <xf numFmtId="0" fontId="26" fillId="11" borderId="31" xfId="0" applyFont="1" applyFill="1" applyBorder="1" applyAlignment="1">
      <alignment horizontal="left" vertical="center" wrapText="1"/>
    </xf>
    <xf numFmtId="0" fontId="22" fillId="11" borderId="31" xfId="0" applyFont="1" applyFill="1" applyBorder="1" applyAlignment="1">
      <alignment horizontal="left" vertical="top" wrapText="1"/>
    </xf>
    <xf numFmtId="0" fontId="20" fillId="13" borderId="0" xfId="0" applyFont="1" applyFill="1" applyBorder="1" applyAlignment="1">
      <alignment horizontal="center" vertical="center"/>
    </xf>
    <xf numFmtId="0" fontId="20" fillId="13" borderId="52" xfId="0" applyFont="1" applyFill="1" applyBorder="1" applyAlignment="1">
      <alignment horizontal="center" vertical="center" wrapText="1"/>
    </xf>
    <xf numFmtId="0" fontId="26" fillId="13" borderId="53" xfId="0" applyFont="1" applyFill="1" applyBorder="1" applyAlignment="1">
      <alignment horizontal="left" vertical="top" wrapText="1"/>
    </xf>
    <xf numFmtId="0" fontId="20" fillId="13" borderId="45" xfId="0" applyFont="1" applyFill="1" applyBorder="1" applyAlignment="1">
      <alignment horizontal="center" vertical="center" wrapText="1"/>
    </xf>
    <xf numFmtId="0" fontId="20" fillId="13" borderId="45" xfId="0" applyFont="1" applyFill="1" applyBorder="1" applyAlignment="1">
      <alignment horizontal="center" vertical="center" textRotation="90" wrapText="1"/>
    </xf>
    <xf numFmtId="0" fontId="20" fillId="13" borderId="46" xfId="0" applyFont="1" applyFill="1" applyBorder="1" applyAlignment="1">
      <alignment horizontal="center" vertical="center"/>
    </xf>
    <xf numFmtId="0" fontId="20" fillId="13" borderId="54" xfId="0" applyFont="1" applyFill="1" applyBorder="1" applyAlignment="1">
      <alignment horizontal="center" vertical="center" textRotation="90" wrapText="1"/>
    </xf>
    <xf numFmtId="0" fontId="20" fillId="13" borderId="44" xfId="0" applyFont="1" applyFill="1" applyBorder="1" applyAlignment="1">
      <alignment horizontal="center" vertical="center"/>
    </xf>
    <xf numFmtId="0" fontId="20" fillId="13" borderId="44" xfId="0" applyFont="1" applyFill="1" applyBorder="1" applyAlignment="1">
      <alignment horizontal="center" vertical="center" wrapText="1"/>
    </xf>
    <xf numFmtId="0" fontId="13" fillId="0" borderId="33" xfId="0" applyFont="1" applyBorder="1" applyAlignment="1">
      <alignment horizontal="left" vertical="top" wrapText="1"/>
    </xf>
    <xf numFmtId="0" fontId="13" fillId="0" borderId="34" xfId="0" applyFont="1" applyBorder="1" applyAlignment="1">
      <alignment horizontal="left" vertical="top" wrapText="1"/>
    </xf>
    <xf numFmtId="0" fontId="18" fillId="4" borderId="34" xfId="0" applyFont="1" applyFill="1" applyBorder="1" applyAlignment="1" applyProtection="1">
      <alignment horizontal="center" vertical="center"/>
      <protection locked="0"/>
    </xf>
    <xf numFmtId="0" fontId="18" fillId="4" borderId="55" xfId="0" applyFont="1" applyFill="1" applyBorder="1" applyAlignment="1" applyProtection="1">
      <alignment horizontal="center" vertical="center"/>
      <protection locked="0"/>
    </xf>
    <xf numFmtId="0" fontId="20" fillId="13" borderId="52" xfId="0" applyFont="1" applyFill="1" applyBorder="1" applyAlignment="1">
      <alignment vertical="center" wrapText="1"/>
    </xf>
    <xf numFmtId="0" fontId="20" fillId="13" borderId="45" xfId="0" applyFont="1" applyFill="1" applyBorder="1" applyAlignment="1" applyProtection="1">
      <alignment horizontal="center" vertical="center" wrapText="1"/>
      <protection locked="0"/>
    </xf>
    <xf numFmtId="0" fontId="20" fillId="13" borderId="45" xfId="0" applyFont="1" applyFill="1" applyBorder="1" applyAlignment="1" applyProtection="1">
      <alignment horizontal="center" vertical="center" textRotation="90" wrapText="1"/>
      <protection locked="0"/>
    </xf>
    <xf numFmtId="0" fontId="20" fillId="13" borderId="56" xfId="0" applyFont="1" applyFill="1" applyBorder="1" applyAlignment="1" applyProtection="1">
      <alignment horizontal="center" vertical="center"/>
      <protection locked="0"/>
    </xf>
    <xf numFmtId="0" fontId="20" fillId="13" borderId="54" xfId="0" applyFont="1" applyFill="1" applyBorder="1" applyAlignment="1" applyProtection="1">
      <alignment horizontal="center" vertical="center" textRotation="90" wrapText="1"/>
      <protection hidden="1"/>
    </xf>
    <xf numFmtId="0" fontId="20" fillId="13" borderId="44" xfId="0" applyFont="1" applyFill="1" applyBorder="1" applyAlignment="1" applyProtection="1">
      <alignment horizontal="center" vertical="center"/>
      <protection locked="0"/>
    </xf>
    <xf numFmtId="0" fontId="20" fillId="13" borderId="44" xfId="0" applyFont="1" applyFill="1" applyBorder="1" applyAlignment="1" applyProtection="1">
      <alignment horizontal="center" vertical="center" wrapText="1"/>
      <protection locked="0"/>
    </xf>
    <xf numFmtId="0" fontId="13" fillId="0" borderId="38" xfId="0" applyFont="1" applyBorder="1" applyAlignment="1" applyProtection="1">
      <alignment horizontal="left" vertical="top" wrapText="1"/>
      <protection locked="0"/>
    </xf>
    <xf numFmtId="0" fontId="20" fillId="13" borderId="31" xfId="0" applyFont="1" applyFill="1" applyBorder="1" applyAlignment="1">
      <alignment horizontal="left" vertical="center" wrapText="1"/>
    </xf>
    <xf numFmtId="0" fontId="26" fillId="13" borderId="31" xfId="0" applyFont="1" applyFill="1" applyBorder="1" applyAlignment="1">
      <alignment horizontal="left" vertical="center" wrapText="1"/>
    </xf>
    <xf numFmtId="0" fontId="20" fillId="13" borderId="31" xfId="0" applyFont="1" applyFill="1" applyBorder="1" applyAlignment="1" applyProtection="1">
      <alignment horizontal="center" vertical="center" textRotation="90" wrapText="1"/>
      <protection locked="0"/>
    </xf>
    <xf numFmtId="0" fontId="20" fillId="13" borderId="50" xfId="0" applyFont="1" applyFill="1" applyBorder="1" applyAlignment="1" applyProtection="1">
      <alignment horizontal="center" vertical="center"/>
      <protection locked="0"/>
    </xf>
    <xf numFmtId="0" fontId="20" fillId="13" borderId="31" xfId="0" applyFont="1" applyFill="1" applyBorder="1" applyAlignment="1" applyProtection="1">
      <alignment horizontal="center" vertical="center" textRotation="90" wrapText="1"/>
      <protection hidden="1"/>
    </xf>
    <xf numFmtId="0" fontId="20" fillId="13" borderId="31" xfId="0" applyFont="1" applyFill="1" applyBorder="1" applyAlignment="1" applyProtection="1">
      <alignment horizontal="center" vertical="center"/>
      <protection locked="0"/>
    </xf>
    <xf numFmtId="167" fontId="22" fillId="0" borderId="0" xfId="0" applyNumberFormat="1" applyFont="1" applyBorder="1" applyAlignment="1" applyProtection="1">
      <alignment horizontal="center" vertical="center" wrapText="1"/>
      <protection hidden="1"/>
    </xf>
    <xf numFmtId="0" fontId="20" fillId="14" borderId="0" xfId="0" applyFont="1" applyFill="1" applyBorder="1" applyAlignment="1">
      <alignment horizontal="center" vertical="center"/>
    </xf>
    <xf numFmtId="0" fontId="26" fillId="14" borderId="57" xfId="0" applyFont="1" applyFill="1" applyBorder="1" applyAlignment="1">
      <alignment horizontal="left" vertical="top" wrapText="1"/>
    </xf>
    <xf numFmtId="0" fontId="20" fillId="14" borderId="57" xfId="0" applyFont="1" applyFill="1" applyBorder="1" applyAlignment="1">
      <alignment horizontal="center" vertical="center" wrapText="1"/>
    </xf>
    <xf numFmtId="0" fontId="20" fillId="14" borderId="58" xfId="0" applyFont="1" applyFill="1" applyBorder="1" applyAlignment="1">
      <alignment horizontal="center" vertical="center" wrapText="1"/>
    </xf>
    <xf numFmtId="0" fontId="20" fillId="14" borderId="57" xfId="0" applyFont="1" applyFill="1" applyBorder="1" applyAlignment="1">
      <alignment horizontal="center" vertical="center" textRotation="90" wrapText="1"/>
    </xf>
    <xf numFmtId="0" fontId="20" fillId="14" borderId="57" xfId="0" applyFont="1" applyFill="1" applyBorder="1" applyAlignment="1">
      <alignment horizontal="center" vertical="center"/>
    </xf>
    <xf numFmtId="0" fontId="20" fillId="14" borderId="59" xfId="0" applyFont="1" applyFill="1" applyBorder="1" applyAlignment="1">
      <alignment horizontal="center" vertical="center" textRotation="90" wrapText="1"/>
    </xf>
    <xf numFmtId="0" fontId="18" fillId="0" borderId="60" xfId="0" applyFont="1" applyBorder="1" applyAlignment="1">
      <alignment horizontal="justify" vertical="top" wrapText="1"/>
    </xf>
    <xf numFmtId="0" fontId="18" fillId="0" borderId="60" xfId="0" applyFont="1" applyBorder="1" applyAlignment="1" applyProtection="1">
      <alignment horizontal="justify" vertical="top" wrapText="1"/>
      <protection locked="0"/>
    </xf>
    <xf numFmtId="0" fontId="18" fillId="0" borderId="45" xfId="0" applyFont="1" applyBorder="1" applyAlignment="1">
      <alignment horizontal="justify" vertical="top" wrapText="1"/>
    </xf>
    <xf numFmtId="0" fontId="20" fillId="0" borderId="0" xfId="0" applyFont="1" applyBorder="1" applyAlignment="1">
      <alignment horizontal="left" vertical="center" wrapText="1"/>
    </xf>
    <xf numFmtId="0" fontId="26" fillId="14" borderId="61" xfId="0" applyFont="1" applyFill="1" applyBorder="1" applyAlignment="1">
      <alignment horizontal="left" vertical="top" wrapText="1"/>
    </xf>
    <xf numFmtId="0" fontId="20" fillId="14" borderId="58" xfId="0" applyFont="1" applyFill="1" applyBorder="1" applyAlignment="1" applyProtection="1">
      <alignment horizontal="center" vertical="center" wrapText="1"/>
      <protection locked="0"/>
    </xf>
    <xf numFmtId="0" fontId="20" fillId="14" borderId="57" xfId="0" applyFont="1" applyFill="1" applyBorder="1" applyAlignment="1" applyProtection="1">
      <alignment horizontal="center" vertical="center" textRotation="90" wrapText="1"/>
      <protection locked="0"/>
    </xf>
    <xf numFmtId="0" fontId="20" fillId="14" borderId="57" xfId="0" applyFont="1" applyFill="1" applyBorder="1" applyAlignment="1" applyProtection="1">
      <alignment horizontal="center" vertical="center"/>
      <protection locked="0"/>
    </xf>
    <xf numFmtId="0" fontId="20" fillId="14" borderId="59" xfId="0" applyFont="1" applyFill="1" applyBorder="1" applyAlignment="1" applyProtection="1">
      <alignment horizontal="center" vertical="center" textRotation="90" wrapText="1"/>
      <protection hidden="1"/>
    </xf>
    <xf numFmtId="0" fontId="20" fillId="14" borderId="57" xfId="0" applyFont="1" applyFill="1" applyBorder="1" applyAlignment="1" applyProtection="1">
      <alignment horizontal="center" vertical="center" wrapText="1"/>
      <protection locked="0"/>
    </xf>
    <xf numFmtId="0" fontId="18" fillId="0" borderId="44" xfId="0" applyFont="1" applyBorder="1" applyAlignment="1">
      <alignment horizontal="left" vertical="top" wrapText="1"/>
    </xf>
    <xf numFmtId="0" fontId="13" fillId="0" borderId="45" xfId="0" applyFont="1" applyBorder="1" applyAlignment="1">
      <alignment horizontal="justify" vertical="top" wrapText="1"/>
    </xf>
    <xf numFmtId="0" fontId="18" fillId="0" borderId="44" xfId="0" applyFont="1" applyBorder="1" applyAlignment="1">
      <alignment horizontal="justify" vertical="top" wrapText="1"/>
    </xf>
    <xf numFmtId="0" fontId="18" fillId="0" borderId="18" xfId="0" applyFont="1" applyBorder="1" applyAlignment="1">
      <alignment horizontal="justify" vertical="top" wrapText="1"/>
    </xf>
    <xf numFmtId="0" fontId="18" fillId="0" borderId="49" xfId="0" applyFont="1" applyBorder="1" applyAlignment="1">
      <alignment horizontal="justify" vertical="top" wrapText="1"/>
    </xf>
    <xf numFmtId="0" fontId="13" fillId="0" borderId="62" xfId="0" applyFont="1" applyBorder="1" applyAlignment="1">
      <alignment horizontal="left" vertical="top" wrapText="1"/>
    </xf>
    <xf numFmtId="0" fontId="20" fillId="15" borderId="0" xfId="0" applyFont="1" applyFill="1" applyBorder="1" applyAlignment="1">
      <alignment horizontal="center" vertical="center"/>
    </xf>
    <xf numFmtId="0" fontId="20" fillId="15" borderId="57" xfId="0" applyFont="1" applyFill="1" applyBorder="1" applyAlignment="1">
      <alignment horizontal="left" vertical="center" wrapText="1"/>
    </xf>
    <xf numFmtId="0" fontId="26" fillId="15" borderId="57" xfId="0" applyFont="1" applyFill="1" applyBorder="1" applyAlignment="1">
      <alignment horizontal="left" vertical="center" wrapText="1"/>
    </xf>
    <xf numFmtId="0" fontId="20" fillId="15" borderId="57" xfId="0" applyFont="1" applyFill="1" applyBorder="1" applyAlignment="1">
      <alignment horizontal="center" vertical="center" wrapText="1"/>
    </xf>
    <xf numFmtId="0" fontId="20" fillId="15" borderId="58" xfId="0" applyFont="1" applyFill="1" applyBorder="1" applyAlignment="1">
      <alignment horizontal="center" vertical="center" wrapText="1"/>
    </xf>
    <xf numFmtId="0" fontId="20" fillId="15" borderId="57" xfId="0" applyFont="1" applyFill="1" applyBorder="1" applyAlignment="1">
      <alignment horizontal="center" vertical="center" textRotation="90" wrapText="1"/>
    </xf>
    <xf numFmtId="0" fontId="20" fillId="15" borderId="57" xfId="0" applyFont="1" applyFill="1" applyBorder="1" applyAlignment="1">
      <alignment horizontal="center" vertical="center"/>
    </xf>
    <xf numFmtId="0" fontId="20" fillId="15" borderId="59" xfId="0" applyFont="1" applyFill="1" applyBorder="1" applyAlignment="1">
      <alignment horizontal="center" vertical="center" textRotation="90" wrapText="1"/>
    </xf>
    <xf numFmtId="168" fontId="20" fillId="0" borderId="0" xfId="0" applyNumberFormat="1" applyFont="1" applyBorder="1" applyAlignment="1">
      <alignment horizontal="center" vertical="center" textRotation="90" wrapText="1"/>
    </xf>
    <xf numFmtId="168" fontId="22" fillId="0" borderId="0" xfId="0" applyNumberFormat="1" applyFont="1" applyBorder="1" applyAlignment="1" applyProtection="1">
      <alignment horizontal="center" vertical="center" wrapText="1"/>
      <protection hidden="1"/>
    </xf>
    <xf numFmtId="0" fontId="20" fillId="15" borderId="58" xfId="0" applyFont="1" applyFill="1" applyBorder="1" applyAlignment="1" applyProtection="1">
      <alignment horizontal="center" vertical="center" wrapText="1"/>
      <protection locked="0"/>
    </xf>
    <xf numFmtId="0" fontId="20" fillId="15" borderId="57" xfId="0" applyFont="1" applyFill="1" applyBorder="1" applyAlignment="1" applyProtection="1">
      <alignment horizontal="center" vertical="center" textRotation="90" wrapText="1"/>
      <protection locked="0"/>
    </xf>
    <xf numFmtId="0" fontId="20" fillId="15" borderId="57" xfId="0" applyFont="1" applyFill="1" applyBorder="1" applyAlignment="1" applyProtection="1">
      <alignment horizontal="center" vertical="center"/>
      <protection locked="0"/>
    </xf>
    <xf numFmtId="0" fontId="20" fillId="15" borderId="59" xfId="0" applyFont="1" applyFill="1" applyBorder="1" applyAlignment="1" applyProtection="1">
      <alignment horizontal="center" vertical="center" textRotation="90" wrapText="1"/>
      <protection hidden="1"/>
    </xf>
    <xf numFmtId="168" fontId="20" fillId="0" borderId="0" xfId="0" applyNumberFormat="1" applyFont="1" applyBorder="1" applyAlignment="1" applyProtection="1">
      <alignment horizontal="center" vertical="center" textRotation="90" wrapText="1"/>
      <protection hidden="1"/>
    </xf>
    <xf numFmtId="0" fontId="20" fillId="15" borderId="57" xfId="0" applyFont="1" applyFill="1" applyBorder="1" applyAlignment="1" applyProtection="1">
      <alignment horizontal="center" vertical="center" wrapText="1"/>
      <protection locked="0"/>
    </xf>
    <xf numFmtId="0" fontId="13" fillId="0" borderId="38" xfId="0" applyFont="1" applyBorder="1" applyAlignment="1">
      <alignment vertical="top" wrapText="1"/>
    </xf>
    <xf numFmtId="0" fontId="35" fillId="13" borderId="51" xfId="0" applyFont="1" applyFill="1" applyBorder="1" applyAlignment="1">
      <alignment horizontal="center" vertical="center"/>
    </xf>
    <xf numFmtId="0" fontId="36" fillId="13" borderId="63" xfId="4" applyFont="1" applyFill="1" applyBorder="1" applyAlignment="1" applyProtection="1">
      <alignment horizontal="center" vertical="center" wrapText="1"/>
    </xf>
    <xf numFmtId="0" fontId="36" fillId="13" borderId="64" xfId="4" applyFont="1" applyFill="1" applyBorder="1" applyAlignment="1" applyProtection="1">
      <alignment horizontal="center" vertical="center" wrapText="1"/>
    </xf>
    <xf numFmtId="0" fontId="36" fillId="13" borderId="65" xfId="4" applyFont="1" applyFill="1" applyBorder="1" applyAlignment="1" applyProtection="1">
      <alignment horizontal="center" vertical="center" wrapText="1"/>
    </xf>
    <xf numFmtId="0" fontId="8" fillId="6" borderId="66" xfId="4" applyFont="1" applyFill="1" applyBorder="1" applyAlignment="1" applyProtection="1">
      <alignment horizontal="center" vertical="center"/>
    </xf>
    <xf numFmtId="0" fontId="5" fillId="0" borderId="67" xfId="4" applyFont="1" applyBorder="1" applyAlignment="1" applyProtection="1">
      <alignment horizontal="justify" vertical="center" wrapText="1"/>
    </xf>
    <xf numFmtId="0" fontId="5" fillId="0" borderId="68" xfId="4" applyFont="1" applyBorder="1" applyAlignment="1" applyProtection="1">
      <alignment horizontal="justify" vertical="center" wrapText="1"/>
    </xf>
    <xf numFmtId="0" fontId="8" fillId="7" borderId="69" xfId="4" applyFont="1" applyFill="1" applyBorder="1" applyAlignment="1" applyProtection="1">
      <alignment horizontal="center" vertical="center"/>
    </xf>
    <xf numFmtId="0" fontId="5" fillId="0" borderId="70" xfId="4" applyFont="1" applyBorder="1" applyAlignment="1" applyProtection="1">
      <alignment horizontal="justify" vertical="center" wrapText="1"/>
    </xf>
    <xf numFmtId="0" fontId="5" fillId="0" borderId="71" xfId="4" applyFont="1" applyBorder="1" applyAlignment="1" applyProtection="1">
      <alignment horizontal="justify" vertical="center" wrapText="1"/>
    </xf>
    <xf numFmtId="0" fontId="8" fillId="8" borderId="69" xfId="4" applyFont="1" applyFill="1" applyBorder="1" applyAlignment="1" applyProtection="1">
      <alignment horizontal="center" vertical="center" wrapText="1"/>
    </xf>
    <xf numFmtId="0" fontId="8" fillId="9" borderId="72" xfId="4" applyFont="1" applyFill="1" applyBorder="1" applyAlignment="1" applyProtection="1">
      <alignment horizontal="center" vertical="center" wrapText="1"/>
    </xf>
    <xf numFmtId="0" fontId="5" fillId="0" borderId="73" xfId="4" applyFont="1" applyBorder="1" applyAlignment="1" applyProtection="1">
      <alignment horizontal="justify" vertical="center" wrapText="1"/>
    </xf>
    <xf numFmtId="0" fontId="5" fillId="0" borderId="74" xfId="4" applyFont="1" applyBorder="1" applyAlignment="1" applyProtection="1">
      <alignment horizontal="justify" vertical="center" wrapText="1"/>
    </xf>
    <xf numFmtId="0" fontId="37" fillId="4" borderId="0" xfId="0" applyFont="1" applyFill="1" applyBorder="1" applyAlignment="1" applyProtection="1">
      <alignment horizontal="left" vertical="center" wrapText="1"/>
      <protection locked="0"/>
    </xf>
    <xf numFmtId="0" fontId="38" fillId="13" borderId="38" xfId="4" applyFont="1" applyFill="1" applyBorder="1" applyAlignment="1" applyProtection="1">
      <alignment horizontal="center" vertical="center" wrapText="1"/>
    </xf>
    <xf numFmtId="0" fontId="38" fillId="13" borderId="43" xfId="4" applyFont="1" applyFill="1" applyBorder="1" applyAlignment="1" applyProtection="1">
      <alignment horizontal="center" vertical="center" wrapText="1"/>
    </xf>
    <xf numFmtId="0" fontId="38" fillId="13" borderId="39" xfId="4" applyFont="1" applyFill="1" applyBorder="1" applyAlignment="1" applyProtection="1">
      <alignment horizontal="center" vertical="center" wrapText="1"/>
    </xf>
    <xf numFmtId="0" fontId="38" fillId="13" borderId="75" xfId="4" applyFont="1" applyFill="1" applyBorder="1" applyAlignment="1" applyProtection="1">
      <alignment horizontal="center" vertical="center" wrapText="1"/>
    </xf>
    <xf numFmtId="0" fontId="38" fillId="16" borderId="51" xfId="4" applyFont="1" applyFill="1" applyBorder="1" applyAlignment="1" applyProtection="1">
      <alignment horizontal="center" vertical="center" wrapText="1"/>
    </xf>
    <xf numFmtId="0" fontId="38" fillId="16" borderId="76" xfId="4" applyFont="1" applyFill="1" applyBorder="1" applyAlignment="1" applyProtection="1">
      <alignment horizontal="center" vertical="center" wrapText="1"/>
    </xf>
    <xf numFmtId="0" fontId="36" fillId="16" borderId="77" xfId="4" applyFont="1" applyFill="1" applyBorder="1" applyAlignment="1" applyProtection="1">
      <alignment horizontal="center" vertical="center"/>
    </xf>
    <xf numFmtId="9" fontId="40" fillId="4" borderId="46" xfId="4" applyNumberFormat="1" applyFont="1" applyFill="1" applyBorder="1" applyAlignment="1" applyProtection="1">
      <alignment horizontal="center" vertical="center"/>
      <protection hidden="1"/>
    </xf>
    <xf numFmtId="9" fontId="40" fillId="4" borderId="31" xfId="4" applyNumberFormat="1" applyFont="1" applyFill="1" applyBorder="1" applyAlignment="1" applyProtection="1">
      <alignment horizontal="center" vertical="center"/>
      <protection hidden="1"/>
    </xf>
    <xf numFmtId="9" fontId="40" fillId="4" borderId="48" xfId="4" applyNumberFormat="1" applyFont="1" applyFill="1" applyBorder="1" applyAlignment="1" applyProtection="1">
      <alignment horizontal="center" vertical="center"/>
      <protection hidden="1"/>
    </xf>
    <xf numFmtId="9" fontId="40" fillId="4" borderId="49" xfId="4" applyNumberFormat="1" applyFont="1" applyFill="1" applyBorder="1" applyAlignment="1" applyProtection="1">
      <alignment horizontal="center" vertical="center"/>
      <protection hidden="1"/>
    </xf>
    <xf numFmtId="0" fontId="35" fillId="13" borderId="18" xfId="0" applyFont="1" applyFill="1" applyBorder="1" applyAlignment="1">
      <alignment horizontal="center" vertical="center" wrapText="1"/>
    </xf>
    <xf numFmtId="0" fontId="41" fillId="4" borderId="18" xfId="0" applyFont="1" applyFill="1" applyBorder="1" applyAlignment="1" applyProtection="1">
      <alignment horizontal="center"/>
      <protection locked="0"/>
    </xf>
    <xf numFmtId="164" fontId="41" fillId="4" borderId="18" xfId="0" applyNumberFormat="1" applyFont="1" applyFill="1" applyBorder="1" applyAlignment="1" applyProtection="1">
      <alignment horizontal="center"/>
      <protection locked="0"/>
    </xf>
    <xf numFmtId="0" fontId="42" fillId="13" borderId="51" xfId="0" applyFont="1" applyFill="1" applyBorder="1" applyAlignment="1">
      <alignment horizontal="center" vertical="center" wrapText="1"/>
    </xf>
    <xf numFmtId="0" fontId="42" fillId="13" borderId="91" xfId="0" applyFont="1" applyFill="1" applyBorder="1" applyAlignment="1">
      <alignment horizontal="center" vertical="center"/>
    </xf>
    <xf numFmtId="49" fontId="47" fillId="4" borderId="92" xfId="0" applyNumberFormat="1" applyFont="1" applyFill="1" applyBorder="1" applyAlignment="1">
      <alignment horizontal="left" vertical="center" wrapText="1"/>
    </xf>
    <xf numFmtId="49" fontId="49" fillId="4" borderId="94" xfId="0" applyNumberFormat="1" applyFont="1" applyFill="1" applyBorder="1" applyAlignment="1" applyProtection="1">
      <alignment horizontal="center" vertical="top" wrapText="1"/>
      <protection locked="0"/>
    </xf>
    <xf numFmtId="49" fontId="47" fillId="4" borderId="95" xfId="0" applyNumberFormat="1" applyFont="1" applyFill="1" applyBorder="1" applyAlignment="1">
      <alignment horizontal="left" vertical="center" wrapText="1"/>
    </xf>
  </cellXfs>
  <cellStyles count="7">
    <cellStyle name="Hipervínculo" xfId="2" builtinId="8"/>
    <cellStyle name="Normal" xfId="0" builtinId="0"/>
    <cellStyle name="Normal - Style1 2" xfId="3"/>
    <cellStyle name="Normal 2" xfId="4"/>
    <cellStyle name="Normal 2 2" xfId="5"/>
    <cellStyle name="Porcentaje" xfId="1" builtinId="5"/>
    <cellStyle name="table_head1" xfId="6"/>
  </cellStyles>
  <dxfs count="4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ont>
        <color rgb="FF000000"/>
        <name val="Arial"/>
      </font>
      <alignment horizontal="general" vertical="bottom" textRotation="0" wrapText="0" indent="0" shrinkToFit="0"/>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00B050"/>
        </patternFill>
      </fill>
    </dxf>
    <dxf>
      <font>
        <color rgb="FF9C0006"/>
      </font>
    </dxf>
    <dxf>
      <font>
        <color rgb="FF9C6500"/>
      </font>
      <fill>
        <patternFill>
          <bgColor rgb="FFFFEB9C"/>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4F6228"/>
      <rgbColor rgb="FF000080"/>
      <rgbColor rgb="FF9C6500"/>
      <rgbColor rgb="FF800080"/>
      <rgbColor rgb="FF008080"/>
      <rgbColor rgb="FFC4BD97"/>
      <rgbColor rgb="FF81829A"/>
      <rgbColor rgb="FF9999FF"/>
      <rgbColor rgb="FF595959"/>
      <rgbColor rgb="FFF1F1F1"/>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EB9C"/>
      <rgbColor rgb="FF8EB4E3"/>
      <rgbColor rgb="FFFF99CC"/>
      <rgbColor rgb="FFCC99FF"/>
      <rgbColor rgb="FFFAC090"/>
      <rgbColor rgb="FF558ED5"/>
      <rgbColor rgb="FF33CCCC"/>
      <rgbColor rgb="FF92D050"/>
      <rgbColor rgb="FFFFCC00"/>
      <rgbColor rgb="FFFF9900"/>
      <rgbColor rgb="FFFF6600"/>
      <rgbColor rgb="FF604A7B"/>
      <rgbColor rgb="FF83A343"/>
      <rgbColor rgb="FF003366"/>
      <rgbColor rgb="FF00B050"/>
      <rgbColor rgb="FF003300"/>
      <rgbColor rgb="FF2E3917"/>
      <rgbColor rgb="FF993300"/>
      <rgbColor rgb="FF993366"/>
      <rgbColor rgb="FF376092"/>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1765440</xdr:colOff>
      <xdr:row>3</xdr:row>
      <xdr:rowOff>0</xdr:rowOff>
    </xdr:from>
    <xdr:to>
      <xdr:col>7</xdr:col>
      <xdr:colOff>1628640</xdr:colOff>
      <xdr:row>16</xdr:row>
      <xdr:rowOff>3960</xdr:rowOff>
    </xdr:to>
    <xdr:pic>
      <xdr:nvPicPr>
        <xdr:cNvPr id="2" name="Imagen 1"/>
        <xdr:cNvPicPr/>
      </xdr:nvPicPr>
      <xdr:blipFill>
        <a:blip xmlns:r="http://schemas.openxmlformats.org/officeDocument/2006/relationships" r:embed="rId1"/>
        <a:stretch/>
      </xdr:blipFill>
      <xdr:spPr>
        <a:xfrm>
          <a:off x="6179040" y="0"/>
          <a:ext cx="4197960" cy="22388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1685880</xdr:colOff>
      <xdr:row>0</xdr:row>
      <xdr:rowOff>0</xdr:rowOff>
    </xdr:from>
    <xdr:to>
      <xdr:col>8</xdr:col>
      <xdr:colOff>81000</xdr:colOff>
      <xdr:row>7</xdr:row>
      <xdr:rowOff>128520</xdr:rowOff>
    </xdr:to>
    <xdr:pic>
      <xdr:nvPicPr>
        <xdr:cNvPr id="2" name="Imagen 8"/>
        <xdr:cNvPicPr/>
      </xdr:nvPicPr>
      <xdr:blipFill>
        <a:blip xmlns:r="http://schemas.openxmlformats.org/officeDocument/2006/relationships" r:embed="rId1"/>
        <a:stretch/>
      </xdr:blipFill>
      <xdr:spPr>
        <a:xfrm>
          <a:off x="7874280" y="0"/>
          <a:ext cx="4281840" cy="218844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622080</xdr:colOff>
      <xdr:row>0</xdr:row>
      <xdr:rowOff>47520</xdr:rowOff>
    </xdr:from>
    <xdr:to>
      <xdr:col>5</xdr:col>
      <xdr:colOff>464760</xdr:colOff>
      <xdr:row>13</xdr:row>
      <xdr:rowOff>156960</xdr:rowOff>
    </xdr:to>
    <xdr:pic>
      <xdr:nvPicPr>
        <xdr:cNvPr id="2" name="Imagen 6"/>
        <xdr:cNvPicPr/>
      </xdr:nvPicPr>
      <xdr:blipFill>
        <a:blip xmlns:r="http://schemas.openxmlformats.org/officeDocument/2006/relationships" r:embed="rId1"/>
        <a:stretch/>
      </xdr:blipFill>
      <xdr:spPr>
        <a:xfrm>
          <a:off x="5994720" y="47520"/>
          <a:ext cx="3541320" cy="22136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640800</xdr:colOff>
      <xdr:row>0</xdr:row>
      <xdr:rowOff>43200</xdr:rowOff>
    </xdr:from>
    <xdr:to>
      <xdr:col>4</xdr:col>
      <xdr:colOff>4596840</xdr:colOff>
      <xdr:row>9</xdr:row>
      <xdr:rowOff>330840</xdr:rowOff>
    </xdr:to>
    <xdr:pic>
      <xdr:nvPicPr>
        <xdr:cNvPr id="3" name="Imagen 6"/>
        <xdr:cNvPicPr/>
      </xdr:nvPicPr>
      <xdr:blipFill>
        <a:blip xmlns:r="http://schemas.openxmlformats.org/officeDocument/2006/relationships" r:embed="rId1"/>
        <a:stretch/>
      </xdr:blipFill>
      <xdr:spPr>
        <a:xfrm>
          <a:off x="6165000" y="43200"/>
          <a:ext cx="3956040" cy="237348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152280</xdr:colOff>
      <xdr:row>0</xdr:row>
      <xdr:rowOff>0</xdr:rowOff>
    </xdr:from>
    <xdr:to>
      <xdr:col>7</xdr:col>
      <xdr:colOff>842400</xdr:colOff>
      <xdr:row>12</xdr:row>
      <xdr:rowOff>63360</xdr:rowOff>
    </xdr:to>
    <xdr:pic>
      <xdr:nvPicPr>
        <xdr:cNvPr id="4" name="Imagen 2"/>
        <xdr:cNvPicPr/>
      </xdr:nvPicPr>
      <xdr:blipFill>
        <a:blip xmlns:r="http://schemas.openxmlformats.org/officeDocument/2006/relationships" r:embed="rId1"/>
        <a:stretch/>
      </xdr:blipFill>
      <xdr:spPr>
        <a:xfrm>
          <a:off x="6340680" y="0"/>
          <a:ext cx="4147200" cy="217188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2177280</xdr:colOff>
      <xdr:row>6</xdr:row>
      <xdr:rowOff>93240</xdr:rowOff>
    </xdr:from>
    <xdr:to>
      <xdr:col>6</xdr:col>
      <xdr:colOff>721080</xdr:colOff>
      <xdr:row>14</xdr:row>
      <xdr:rowOff>34200</xdr:rowOff>
    </xdr:to>
    <xdr:pic>
      <xdr:nvPicPr>
        <xdr:cNvPr id="5" name="Imagen 2"/>
        <xdr:cNvPicPr/>
      </xdr:nvPicPr>
      <xdr:blipFill>
        <a:blip xmlns:r="http://schemas.openxmlformats.org/officeDocument/2006/relationships" r:embed="rId1"/>
        <a:stretch/>
      </xdr:blipFill>
      <xdr:spPr>
        <a:xfrm>
          <a:off x="2639880" y="1702800"/>
          <a:ext cx="4732560" cy="2388960"/>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cargas/DOCUME~1/ljlopez/CONFIG~1/Temp/notesE1EF34/Otros%20Anexos/Gastos%20Regionales,%20Setiembre%20201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Trabajo%20-%20Agust&#237;n\EXCEL\PATRIM\PATEC%202005\Fusion\oficialoc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uario/Descargas/ESTADOS%20FINANCIEROS%202002/Salvador/Set/SALV-Mktshare-Emisor%20SET-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Usuario/Descargas/DOCUME~1/ljlopez/CONFIG~1/Temp/notesE1EF34/Leasing%20Bogot&#225;,%20PUC%20Marzo%202011%20Final%20sin%20detalles.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Usuario/Descargas/E/DOCUME~1/malas/CONFIG~1/Temp/notesE1EF34/Presupuesto%202007%20(Consul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Usuario/Descargas/E/Shared/Collections/AMIT/Eswaran_Files/DLF/Julie/wizm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Usuario/Descargas/Archivos%20comunes/2005/Reserva/Cargar%20Reporte%20de%20Mor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Usuario/Descargas/Mis%20Documentos/Marielos/Estad&#237;sticas/2005/Nueva%20Estadistica/Nueva%20Estadistica/52.Dias%20de%20atraso%20(Outstand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cargas/DOCUME~1/ECESPE~1/CONFIG~1/Temp/notesFFF692/Otros%20Anexos/Gastos%20Regionales,%20Diciembre%202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Trabajo%20-%20Agust&#237;n\EXCEL\PATRIM\PATEC%202005\Fusion\oficialm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escargas/Evalbuena/AppData/Local/Microsoft/Windows/Temporary%20Internet%20Files/Content.Outlook/SVA60ZPR/Consolidado%20Diciembre%20%202011%20Banking%20Gaap%20Grupo%20Aval-1204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uario/Descargas/Jcruz/Desktop/COnsolidacion/Informacion-Julio2011/Recibidos/Bogota/ECP/Real/CONSOLRE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uario/Descargas/DOCUME~1/ECESPE~1/CONFIG~1/Temp/notesFFF692/PUC_1112%20v5.9.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uario/Descargas/Jcruz/Desktop/COnsolidacion/Informacion-Julio2011/Recibidos/Bogota/ECP/Financiero/Consol/CONSOLFINA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uario/Descargas/Grupo_Aval/USGAAP/BANKING/1106/Entregado/Guia%203%20Historica%20a%20Junio%202011%20-%20Agosto%2020%202011%20-%201109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suario/Descargas/Mis%20Documentos/GRUPO%20AVAL/Banking%20Junio%202011/Julio-Banking%20Junio%2020110813/Banking%20Junio%202011/Consolidacion%20Entidades%20Aval%20SEC%20Banking%20Gaap%20a%20Junio%20de%202011-20111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ata"/>
      <sheetName val="PL.717 Corporate Expenses"/>
      <sheetName val="oficial"/>
    </sheetNames>
    <sheetDataSet>
      <sheetData sheetId="0"/>
      <sheetData sheetId="1"/>
      <sheetData sheetId="2"/>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o"/>
      <sheetName val="oficial"/>
      <sheetName val="valores"/>
      <sheetName val="b.bta.s.valores"/>
    </sheetNames>
    <sheetDataSet>
      <sheetData sheetId="0"/>
      <sheetData sheetId="1"/>
      <sheetData sheetId="2"/>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Competencia"/>
      <sheetName val="ListaMaster"/>
      <sheetName val="ListaVisa"/>
      <sheetName val="Parametros"/>
      <sheetName val=" Resumen "/>
      <sheetName val="Resumen"/>
      <sheetName val="MasterCard"/>
      <sheetName val="VISA"/>
      <sheetName val="American Express"/>
      <sheetName val="Diners"/>
      <sheetName val="Propietaria"/>
      <sheetName val="Consolidado"/>
      <sheetName val="Debito"/>
      <sheetName val="Credito"/>
      <sheetName val="Utilidad Neta Mensual "/>
      <sheetName val="Utilidad Neta Acumulada"/>
      <sheetName val="Anexo-Participaciones Dic-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C"/>
      <sheetName val="MC"/>
      <sheetName val="Inversiones BS.108 &amp; BS.136"/>
      <sheetName val="Cartera de Credito Balance"/>
      <sheetName val="Accrued interest Recei. BS.408"/>
      <sheetName val="Accounts Receivable BS.478 -474"/>
      <sheetName val="Deferred Expenses BS.556"/>
      <sheetName val="OREOS BS.558"/>
      <sheetName val="Other Assets-Other BS.567"/>
      <sheetName val="Int &amp; Non-int Acc. BS.584-596"/>
      <sheetName val="Saving Deposits BS.646"/>
      <sheetName val="Time Deposits BS.658"/>
      <sheetName val="Accrued Expenses BS.776-778"/>
      <sheetName val="Accounts Payable BS.788"/>
      <sheetName val="Time Deposits (PL.120)"/>
      <sheetName val="Swap Gain MtM (PL.501)"/>
      <sheetName val="Gain on Sale of OREOs (PL.502)"/>
      <sheetName val="Other Compensation (PL.581)"/>
      <sheetName val="Other Comp Benefits (PL.601)"/>
      <sheetName val="Rents Build &amp; Park (PL.621)"/>
      <sheetName val="Consulting Fees (PL.657)"/>
      <sheetName val="Professional Services (PL.661)"/>
      <sheetName val="Insurance (PL.665)"/>
      <sheetName val="Frauds (PL.713)"/>
      <sheetName val="Veh &amp; Equ Maintenance (PL.721)"/>
      <sheetName val="Representation Expnses (PL.741)"/>
      <sheetName val="Corporate Expenses (PL.717)"/>
      <sheetName val="Other Income (PL.505)"/>
      <sheetName val="Other Services (PL.773)"/>
      <sheetName val="Depreciation (PL.797)"/>
      <sheetName val="Cuentas de Orden, Tesorería"/>
      <sheetName val="Cuentas de Orden, Otros"/>
      <sheetName val="Cuentas de Orden, Riesgo"/>
      <sheetName val="ELIMINA EXT"/>
      <sheetName val="ELIMINA"/>
      <sheetName val="FILIALEXT"/>
      <sheetName val="FIL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atalogo"/>
      <sheetName val="23 Part Adq"/>
      <sheetName val="Gastos regionales"/>
      <sheetName val="Swap Gain MtM (PL.501)"/>
      <sheetName val="Gain on Sale of OREOs (PL.502)"/>
      <sheetName val="Other Income (PL.505)"/>
      <sheetName val="Other Compensation (PL.581)"/>
      <sheetName val="Other Comp Benefits (PL.601)"/>
      <sheetName val="Rents Build &amp; Park (PL.621)"/>
      <sheetName val="Consulting Fees (PL.657)"/>
      <sheetName val="Professional Services (PL.661)"/>
      <sheetName val="Insurance (PL.665)"/>
      <sheetName val="Frauds (PL.713)"/>
      <sheetName val="Veh &amp; Equ Maintenance (PL.721)"/>
      <sheetName val="Representation Expnses (PL.741)"/>
      <sheetName val="Other Services (PL.773)"/>
      <sheetName val="Depreciation (PL.797)"/>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7"/>
      <sheetName val="#2006"/>
      <sheetName val="#2005"/>
      <sheetName val="#2004"/>
      <sheetName val="#2003"/>
      <sheetName val="#2002"/>
      <sheetName val="WIZ"/>
      <sheetName val="wizmon"/>
    </sheetNames>
    <definedNames>
      <definedName name="LLPModel"/>
    </definedNames>
    <sheetDataSet>
      <sheetData sheetId="0"/>
      <sheetData sheetId="1"/>
      <sheetData sheetId="2"/>
      <sheetData sheetId="3"/>
      <sheetData sheetId="4"/>
      <sheetData sheetId="5"/>
      <sheetData sheetId="6"/>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DATA1"/>
      <sheetName val="Hoja4"/>
      <sheetName val="DATA2"/>
      <sheetName val="WIZ"/>
    </sheetNames>
    <sheetDataSet>
      <sheetData sheetId="0"/>
      <sheetData sheetId="1"/>
      <sheetData sheetId="2"/>
      <sheetData sheetId="3"/>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nes"/>
      <sheetName val="Enero"/>
      <sheetName val="Febrero"/>
      <sheetName val="Marzo"/>
      <sheetName val="Abril"/>
      <sheetName val="Mayo"/>
      <sheetName val="Junio"/>
      <sheetName val="Julio"/>
      <sheetName val="Agosto"/>
      <sheetName val="Septiembre"/>
      <sheetName val="Octubre"/>
      <sheetName val="Noviembre"/>
      <sheetName val="Hoja1"/>
      <sheetName val="384-acciones corporac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ata"/>
      <sheetName val="PL.717 Corporate Expenses"/>
      <sheetName val="oper recip"/>
      <sheetName val="estado de resultados"/>
    </sheetNames>
    <sheetDataSet>
      <sheetData sheetId="0"/>
      <sheetData sheetId="1"/>
      <sheetData sheetId="2"/>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o"/>
      <sheetName val="oficial"/>
      <sheetName val="bdatos"/>
    </sheetNames>
    <sheetDataSet>
      <sheetData sheetId="0"/>
      <sheetData sheetId="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es"/>
      <sheetName val="Hoja de trabajo Sept 2011"/>
      <sheetName val="MAPEO CUENTAS"/>
      <sheetName val="Corficol Finan+Real"/>
      <sheetName val="Anexo-Invers Aval Dic-11"/>
      <sheetName val="BALANCE"/>
      <sheetName val="PYG"/>
      <sheetName val="Aval"/>
      <sheetName val="Bogota"/>
      <sheetName val="Occidente"/>
      <sheetName val="Popular"/>
      <sheetName val="Av Villas"/>
      <sheetName val="Non-Financial Sector Corficol"/>
      <sheetName val="Non-Financial Ventas y Servicio"/>
      <sheetName val="Non-Financial Sector Inca"/>
      <sheetName val="Conciliacion Utilidades"/>
      <sheetName val="Anexo-Participaciones Dic-11"/>
      <sheetName val="SABANA"/>
      <sheetName val="3"/>
      <sheetName val="4"/>
      <sheetName val="6"/>
      <sheetName val="6- Anexo 1"/>
      <sheetName val="6-Anexo 2"/>
      <sheetName val="7"/>
      <sheetName val="HT"/>
      <sheetName val="8"/>
      <sheetName val="9"/>
      <sheetName val="10.1"/>
      <sheetName val="10.2"/>
      <sheetName val="11.1"/>
      <sheetName val="11.2"/>
      <sheetName val="12"/>
      <sheetName val="13"/>
      <sheetName val="14"/>
      <sheetName val="16.2"/>
      <sheetName val="Corficol"/>
      <sheetName val="BOCEAs-BCO BOGOTA"/>
      <sheetName val="Depositos"/>
      <sheetName val="Minoritario Entidades"/>
      <sheetName val="DATA1"/>
      <sheetName val="dat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CION"/>
      <sheetName val="BASE"/>
      <sheetName val="MATRIZ"/>
      <sheetName val="Int Minoritario"/>
      <sheetName val="NOTAS"/>
      <sheetName val="CONSOL"/>
      <sheetName val="BALAN"/>
      <sheetName val="PYG"/>
      <sheetName val="PATRIM"/>
      <sheetName val="EFECTIVO"/>
      <sheetName val="ELIMINA"/>
      <sheetName val="ELIMINA EXT"/>
      <sheetName val="FILIAL"/>
      <sheetName val="FILIALEXT"/>
      <sheetName val="CON"/>
      <sheetName val="Octub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ombia"/>
      <sheetName val="PUC"/>
      <sheetName val="MC"/>
      <sheetName val="Inversiones BS.108 &amp; BS.136"/>
      <sheetName val="Cartera de Credito Balance"/>
      <sheetName val="Accrued interest Recei. BS.408"/>
      <sheetName val="Accounts Receivable BS.478 -474"/>
      <sheetName val="Deferred Expenses BS.556"/>
      <sheetName val="OREOS BS.558"/>
      <sheetName val="Other Assets-Other BS.567"/>
      <sheetName val="Int &amp; Non-int Acc. BS.584-596"/>
      <sheetName val="Saving Deposits BS.646"/>
      <sheetName val="Time Deposits BS.658"/>
      <sheetName val="Accrued Expenses BS.776-778"/>
      <sheetName val="Accounts Payable BS.788"/>
      <sheetName val="Time Deposits (PL.120)"/>
      <sheetName val="Swap Gain MtM (PL.501)"/>
      <sheetName val="Gain on Sale of OREOs (PL.502)"/>
      <sheetName val="Other Compensation (PL.581)"/>
      <sheetName val="Other Comp Benefits (PL.601)"/>
      <sheetName val="Rents Build &amp; Park (PL.621)"/>
      <sheetName val="Consulting Fees (PL.657)"/>
      <sheetName val="Professional Services (PL.661)"/>
      <sheetName val="Insurance (PL.665)"/>
      <sheetName val="Frauds (PL.713)"/>
      <sheetName val="Veh &amp; Equ Maintenance (PL.721)"/>
      <sheetName val="Representation Expnses (PL.741)"/>
      <sheetName val="Depreciation (PL.797)"/>
      <sheetName val="Cuentas de Orden, Otros"/>
      <sheetName val="Cuentas de Orden, Tesorería"/>
      <sheetName val="Cuentas de Orden, Riesgo"/>
      <sheetName val="Other Income (PL.505)"/>
      <sheetName val="Other Services (PL.773)"/>
      <sheetName val="Gastos regionales"/>
      <sheetName val="PUC_1112 v5.9"/>
    </sheetNames>
    <definedNames>
      <definedName name="ContAverage"/>
      <definedName name="FailureActual"/>
      <definedName name="FailurePlan"/>
      <definedName name="FleetAdj"/>
      <definedName name="FleetNoAdj"/>
      <definedName name="ProductivityWith"/>
      <definedName name="ProductivityWithou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CION"/>
      <sheetName val="BASE"/>
      <sheetName val="MATRIZ"/>
      <sheetName val="NOTAS"/>
      <sheetName val="CONSOL"/>
      <sheetName val="BALAN"/>
      <sheetName val="PYG"/>
      <sheetName val="INT MIN"/>
      <sheetName val="PATRIM"/>
      <sheetName val="EFECTIVO"/>
      <sheetName val="ELIMINA"/>
      <sheetName val="ELIMINA EXT"/>
      <sheetName val="FILIAL"/>
      <sheetName val="CON"/>
      <sheetName val="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sheetName val="Versiones"/>
      <sheetName val="5"/>
      <sheetName val="5a"/>
      <sheetName val="6"/>
      <sheetName val="7"/>
      <sheetName val="8"/>
      <sheetName val="9"/>
      <sheetName val="10"/>
      <sheetName val="12"/>
      <sheetName val="13"/>
      <sheetName val="14"/>
      <sheetName val="15"/>
      <sheetName val="16"/>
      <sheetName val="17"/>
      <sheetName val="18"/>
      <sheetName val="19"/>
      <sheetName val="20"/>
      <sheetName val="21"/>
      <sheetName val="22"/>
      <sheetName val="23"/>
      <sheetName val="24"/>
      <sheetName val="25"/>
      <sheetName val="26"/>
      <sheetName val="28"/>
      <sheetName val="29"/>
      <sheetName val="30"/>
      <sheetName val="31"/>
      <sheetName val="33"/>
      <sheetName val="34"/>
      <sheetName val="35"/>
      <sheetName val="35-Cartera Bruta"/>
      <sheetName val="Cuen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CEDULA"/>
      <sheetName val="BALANCE SEC"/>
      <sheetName val="FORMATO SEC PYG"/>
      <sheetName val="CONSL AVAL JUN2011 BANKING GAAP"/>
      <sheetName val="Non-Financial Sector Corficol"/>
      <sheetName val="BB"/>
      <sheetName val="BO"/>
      <sheetName val="BAV"/>
      <sheetName val="BP"/>
      <sheetName val="GA"/>
      <sheetName val="SABANA CONSOLIDACION CORFICOL"/>
      <sheetName val="Non-Financial Sector Inca"/>
      <sheetName val="Non-Financial Ventas y Servicio"/>
      <sheetName val="4´"/>
      <sheetName val="4.1"/>
      <sheetName val="Ajuste corrección"/>
      <sheetName val="4"/>
      <sheetName val="6"/>
      <sheetName val="7"/>
      <sheetName val="8"/>
      <sheetName val="9"/>
      <sheetName val="10.1"/>
      <sheetName val="10.2"/>
      <sheetName val="11.1"/>
      <sheetName val="11.2"/>
      <sheetName val="12"/>
      <sheetName val="Calculos"/>
      <sheetName val="Variaciones"/>
      <sheetName val="13"/>
      <sheetName val="Corficol"/>
      <sheetName val="14"/>
      <sheetName val="16.1"/>
      <sheetName val="Hoja1"/>
      <sheetName val="16.2"/>
      <sheetName val="Efectos por Fusión"/>
      <sheetName val="DEPOSITOS"/>
      <sheetName val="Ajustes"/>
      <sheetName val="Participación Accionaria Junio "/>
      <sheetName val="ECP ATH"/>
      <sheetName val="ECP PORVENIR"/>
      <sheetName val="ECP CASA DE BOLSA"/>
      <sheetName val="ECP CORFICOL"/>
      <sheetName val="ECP FIDUOCCIDENTE"/>
      <sheetName val="ECP OCCIDENTE"/>
      <sheetName val="ECP VTAS Y SERVICIOS"/>
      <sheetName val="Cuen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6"/>
  <sheetViews>
    <sheetView showGridLines="0" topLeftCell="A15" zoomScale="90" zoomScaleNormal="90" workbookViewId="0">
      <selection activeCell="E17" sqref="E17"/>
    </sheetView>
  </sheetViews>
  <sheetFormatPr baseColWidth="10" defaultColWidth="11.42578125" defaultRowHeight="12.75" zeroHeight="1" x14ac:dyDescent="0.2"/>
  <cols>
    <col min="1" max="1" width="3.85546875" style="15" customWidth="1"/>
    <col min="2" max="2" width="15.28515625" style="15" customWidth="1"/>
    <col min="3" max="3" width="17.28515625" style="15" customWidth="1"/>
    <col min="4" max="4" width="28.5703125" style="15" customWidth="1"/>
    <col min="5" max="5" width="12.85546875" style="15" customWidth="1"/>
    <col min="6" max="6" width="47.140625" style="15" customWidth="1"/>
    <col min="7" max="7" width="21.42578125" style="15" customWidth="1"/>
    <col min="8" max="8" width="6.5703125" style="15" customWidth="1"/>
    <col min="9" max="9" width="2.5703125" style="15" customWidth="1"/>
    <col min="10" max="1024" width="11.42578125" style="15" hidden="1"/>
  </cols>
  <sheetData>
    <row r="1" spans="2:8" x14ac:dyDescent="0.2"/>
    <row r="2" spans="2:8" ht="73.5" customHeight="1" x14ac:dyDescent="0.2">
      <c r="B2" s="14" t="s">
        <v>0</v>
      </c>
      <c r="C2" s="14"/>
      <c r="D2" s="14"/>
      <c r="E2" s="14"/>
      <c r="F2" s="14"/>
      <c r="G2" s="14"/>
      <c r="H2" s="14"/>
    </row>
    <row r="3" spans="2:8" x14ac:dyDescent="0.2">
      <c r="B3" s="16"/>
      <c r="C3" s="17"/>
      <c r="D3" s="17"/>
      <c r="E3" s="17"/>
      <c r="F3" s="17"/>
      <c r="G3" s="17"/>
      <c r="H3" s="18"/>
    </row>
    <row r="4" spans="2:8" x14ac:dyDescent="0.2">
      <c r="B4" s="16"/>
      <c r="C4" s="17"/>
      <c r="D4" s="17"/>
      <c r="E4" s="17"/>
      <c r="F4" s="17"/>
      <c r="G4" s="17"/>
      <c r="H4" s="18"/>
    </row>
    <row r="5" spans="2:8" x14ac:dyDescent="0.2">
      <c r="B5" s="19"/>
      <c r="C5" s="20"/>
      <c r="D5" s="20"/>
      <c r="E5" s="20"/>
      <c r="F5" s="20"/>
      <c r="G5" s="20"/>
      <c r="H5" s="21"/>
    </row>
    <row r="6" spans="2:8" ht="65.25" customHeight="1" x14ac:dyDescent="0.2">
      <c r="B6" s="13" t="s">
        <v>1</v>
      </c>
      <c r="C6" s="13"/>
      <c r="D6" s="13"/>
      <c r="E6" s="13"/>
      <c r="F6" s="13"/>
      <c r="G6" s="13"/>
      <c r="H6" s="13"/>
    </row>
    <row r="7" spans="2:8" ht="74.25" customHeight="1" x14ac:dyDescent="0.2">
      <c r="B7" s="13"/>
      <c r="C7" s="13"/>
      <c r="D7" s="13"/>
      <c r="E7" s="13"/>
      <c r="F7" s="13"/>
      <c r="G7" s="13"/>
      <c r="H7" s="13"/>
    </row>
    <row r="8" spans="2:8" ht="21.75" customHeight="1" x14ac:dyDescent="0.2">
      <c r="B8" s="12" t="s">
        <v>2</v>
      </c>
      <c r="C8" s="12"/>
      <c r="D8" s="12"/>
      <c r="E8" s="12"/>
      <c r="F8" s="12"/>
      <c r="G8" s="12"/>
      <c r="H8" s="12"/>
    </row>
    <row r="9" spans="2:8" ht="42" customHeight="1" x14ac:dyDescent="0.2">
      <c r="B9" s="11" t="s">
        <v>3</v>
      </c>
      <c r="C9" s="11"/>
      <c r="D9" s="11"/>
      <c r="E9" s="11"/>
      <c r="F9" s="11"/>
      <c r="G9" s="11"/>
      <c r="H9" s="11"/>
    </row>
    <row r="10" spans="2:8" ht="43.5" customHeight="1" x14ac:dyDescent="0.2">
      <c r="B10" s="11"/>
      <c r="C10" s="11"/>
      <c r="D10" s="11"/>
      <c r="E10" s="11"/>
      <c r="F10" s="11"/>
      <c r="G10" s="11"/>
      <c r="H10" s="11"/>
    </row>
    <row r="11" spans="2:8" ht="12.75" customHeight="1" x14ac:dyDescent="0.2">
      <c r="B11" s="16"/>
      <c r="C11" s="17"/>
      <c r="D11" s="22"/>
      <c r="E11" s="23"/>
      <c r="F11" s="23"/>
      <c r="G11" s="24"/>
      <c r="H11" s="25"/>
    </row>
    <row r="12" spans="2:8" ht="21" customHeight="1" x14ac:dyDescent="0.2">
      <c r="B12" s="16"/>
      <c r="C12" s="10" t="s">
        <v>4</v>
      </c>
      <c r="D12" s="10"/>
      <c r="E12" s="9" t="s">
        <v>5</v>
      </c>
      <c r="F12" s="9"/>
      <c r="G12" s="17"/>
      <c r="H12" s="18"/>
    </row>
    <row r="13" spans="2:8" ht="37.5" customHeight="1" x14ac:dyDescent="0.2">
      <c r="B13" s="16"/>
      <c r="C13" s="8" t="s">
        <v>6</v>
      </c>
      <c r="D13" s="8"/>
      <c r="E13" s="7" t="s">
        <v>7</v>
      </c>
      <c r="F13" s="7"/>
      <c r="G13" s="17"/>
      <c r="H13" s="18"/>
    </row>
    <row r="14" spans="2:8" ht="39.75" customHeight="1" x14ac:dyDescent="0.2">
      <c r="B14" s="16"/>
      <c r="C14" s="6" t="s">
        <v>8</v>
      </c>
      <c r="D14" s="6"/>
      <c r="E14" s="5" t="s">
        <v>9</v>
      </c>
      <c r="F14" s="5"/>
      <c r="G14" s="17"/>
      <c r="H14" s="18"/>
    </row>
    <row r="15" spans="2:8" ht="180.75" customHeight="1" x14ac:dyDescent="0.2">
      <c r="B15" s="16"/>
      <c r="C15" s="6" t="s">
        <v>10</v>
      </c>
      <c r="D15" s="6"/>
      <c r="E15" s="5" t="s">
        <v>11</v>
      </c>
      <c r="F15" s="5"/>
      <c r="G15" s="17"/>
      <c r="H15" s="18"/>
    </row>
    <row r="16" spans="2:8" ht="47.25" customHeight="1" x14ac:dyDescent="0.2">
      <c r="B16" s="16"/>
      <c r="C16" s="4" t="s">
        <v>12</v>
      </c>
      <c r="D16" s="26" t="s">
        <v>13</v>
      </c>
      <c r="E16" s="5" t="s">
        <v>14</v>
      </c>
      <c r="F16" s="5"/>
      <c r="G16" s="17"/>
      <c r="H16" s="18"/>
    </row>
    <row r="17" spans="2:8" ht="54" customHeight="1" x14ac:dyDescent="0.2">
      <c r="B17" s="16"/>
      <c r="C17" s="4"/>
      <c r="D17" s="27" t="s">
        <v>15</v>
      </c>
      <c r="E17" s="3" t="s">
        <v>16</v>
      </c>
      <c r="F17" s="3"/>
      <c r="G17" s="17"/>
      <c r="H17" s="18"/>
    </row>
    <row r="18" spans="2:8" ht="98.25" customHeight="1" x14ac:dyDescent="0.2">
      <c r="B18" s="16"/>
      <c r="C18" s="4"/>
      <c r="D18" s="27" t="s">
        <v>17</v>
      </c>
      <c r="E18" s="3" t="s">
        <v>18</v>
      </c>
      <c r="F18" s="3"/>
      <c r="G18" s="17"/>
      <c r="H18" s="18"/>
    </row>
    <row r="19" spans="2:8" ht="83.25" customHeight="1" x14ac:dyDescent="0.2">
      <c r="B19" s="16"/>
      <c r="C19" s="2" t="s">
        <v>19</v>
      </c>
      <c r="D19" s="2"/>
      <c r="E19" s="1" t="s">
        <v>20</v>
      </c>
      <c r="F19" s="1"/>
      <c r="G19" s="17"/>
      <c r="H19" s="18"/>
    </row>
    <row r="20" spans="2:8" ht="19.5" customHeight="1" x14ac:dyDescent="0.2">
      <c r="B20" s="16"/>
      <c r="C20" s="28"/>
      <c r="D20" s="28"/>
      <c r="E20" s="29"/>
      <c r="F20" s="29"/>
      <c r="G20" s="17"/>
      <c r="H20" s="18"/>
    </row>
    <row r="21" spans="2:8" ht="37.5" customHeight="1" x14ac:dyDescent="0.2">
      <c r="B21" s="11" t="s">
        <v>21</v>
      </c>
      <c r="C21" s="11"/>
      <c r="D21" s="11"/>
      <c r="E21" s="11"/>
      <c r="F21" s="11"/>
      <c r="G21" s="11"/>
      <c r="H21" s="11"/>
    </row>
    <row r="22" spans="2:8" ht="27.75" customHeight="1" x14ac:dyDescent="0.2">
      <c r="B22" s="16"/>
      <c r="C22" s="17"/>
      <c r="D22" s="17"/>
      <c r="E22" s="17"/>
      <c r="F22" s="17"/>
      <c r="G22" s="17"/>
      <c r="H22" s="18"/>
    </row>
    <row r="23" spans="2:8" ht="27.75" customHeight="1" x14ac:dyDescent="0.2">
      <c r="B23" s="16"/>
      <c r="C23" s="30" t="s">
        <v>22</v>
      </c>
      <c r="D23" s="194" t="s">
        <v>5</v>
      </c>
      <c r="E23" s="194"/>
      <c r="F23" s="194" t="s">
        <v>23</v>
      </c>
      <c r="G23" s="194"/>
      <c r="H23" s="18"/>
    </row>
    <row r="24" spans="2:8" ht="59.25" customHeight="1" x14ac:dyDescent="0.2">
      <c r="B24" s="16"/>
      <c r="C24" s="31" t="s">
        <v>24</v>
      </c>
      <c r="D24" s="195" t="s">
        <v>25</v>
      </c>
      <c r="E24" s="195"/>
      <c r="F24" s="195" t="s">
        <v>26</v>
      </c>
      <c r="G24" s="195"/>
      <c r="H24" s="18"/>
    </row>
    <row r="25" spans="2:8" ht="53.25" customHeight="1" x14ac:dyDescent="0.2">
      <c r="B25" s="16"/>
      <c r="C25" s="32" t="s">
        <v>27</v>
      </c>
      <c r="D25" s="195" t="s">
        <v>28</v>
      </c>
      <c r="E25" s="195"/>
      <c r="F25" s="195" t="s">
        <v>29</v>
      </c>
      <c r="G25" s="195"/>
      <c r="H25" s="18"/>
    </row>
    <row r="26" spans="2:8" ht="62.25" customHeight="1" x14ac:dyDescent="0.2">
      <c r="B26" s="16"/>
      <c r="C26" s="33" t="s">
        <v>30</v>
      </c>
      <c r="D26" s="195" t="s">
        <v>31</v>
      </c>
      <c r="E26" s="195"/>
      <c r="F26" s="195" t="s">
        <v>32</v>
      </c>
      <c r="G26" s="195"/>
      <c r="H26" s="18"/>
    </row>
    <row r="27" spans="2:8" ht="70.5" customHeight="1" x14ac:dyDescent="0.2">
      <c r="B27" s="16"/>
      <c r="C27" s="34" t="s">
        <v>33</v>
      </c>
      <c r="D27" s="195" t="s">
        <v>34</v>
      </c>
      <c r="E27" s="195"/>
      <c r="F27" s="195" t="s">
        <v>35</v>
      </c>
      <c r="G27" s="195"/>
      <c r="H27" s="18"/>
    </row>
    <row r="28" spans="2:8" ht="11.25" customHeight="1" x14ac:dyDescent="0.2">
      <c r="B28" s="35"/>
      <c r="C28" s="36"/>
      <c r="D28" s="36"/>
      <c r="E28" s="36"/>
      <c r="F28" s="36"/>
      <c r="G28" s="36"/>
      <c r="H28" s="37"/>
    </row>
    <row r="29" spans="2:8" ht="14.25" customHeight="1" x14ac:dyDescent="0.2">
      <c r="B29" s="38"/>
      <c r="C29" s="196"/>
      <c r="D29" s="196"/>
      <c r="E29" s="197"/>
      <c r="F29" s="197"/>
      <c r="G29" s="197"/>
      <c r="H29" s="39"/>
    </row>
    <row r="30" spans="2:8" ht="27.75" customHeight="1" x14ac:dyDescent="0.2">
      <c r="B30" s="11" t="s">
        <v>36</v>
      </c>
      <c r="C30" s="11"/>
      <c r="D30" s="11"/>
      <c r="E30" s="11"/>
      <c r="F30" s="11"/>
      <c r="G30" s="11"/>
      <c r="H30" s="11"/>
    </row>
    <row r="31" spans="2:8" ht="13.5" x14ac:dyDescent="0.2">
      <c r="B31" s="16"/>
      <c r="C31" s="40"/>
      <c r="D31" s="40"/>
      <c r="E31" s="198"/>
      <c r="F31" s="198"/>
      <c r="G31" s="17"/>
      <c r="H31" s="18"/>
    </row>
    <row r="32" spans="2:8" ht="16.5" x14ac:dyDescent="0.2">
      <c r="B32" s="199" t="s">
        <v>37</v>
      </c>
      <c r="C32" s="199"/>
      <c r="D32" s="199"/>
      <c r="E32" s="199"/>
      <c r="F32" s="199"/>
      <c r="G32" s="199"/>
      <c r="H32" s="199"/>
    </row>
    <row r="33" spans="2:8" x14ac:dyDescent="0.2">
      <c r="B33" s="41"/>
      <c r="C33" s="42"/>
      <c r="D33" s="42"/>
      <c r="E33" s="42"/>
      <c r="F33" s="42"/>
      <c r="G33" s="42"/>
      <c r="H33" s="43"/>
    </row>
    <row r="34" spans="2:8" x14ac:dyDescent="0.2"/>
    <row r="35" spans="2:8" ht="29.25" customHeight="1" x14ac:dyDescent="0.2"/>
    <row r="36" spans="2:8" ht="26.25" customHeight="1" x14ac:dyDescent="0.2"/>
    <row r="37" spans="2:8" ht="43.5" customHeight="1" x14ac:dyDescent="0.2"/>
    <row r="38" spans="2:8" ht="53.25" customHeight="1" x14ac:dyDescent="0.2"/>
    <row r="39" spans="2:8" x14ac:dyDescent="0.2"/>
    <row r="40" spans="2:8" x14ac:dyDescent="0.2"/>
    <row r="41" spans="2:8" x14ac:dyDescent="0.2"/>
    <row r="42" spans="2:8" x14ac:dyDescent="0.2"/>
    <row r="43" spans="2:8" x14ac:dyDescent="0.2"/>
    <row r="44" spans="2:8" x14ac:dyDescent="0.2"/>
    <row r="45" spans="2:8" ht="12.75" customHeight="1" x14ac:dyDescent="0.2"/>
    <row r="46" spans="2:8" ht="12.75" customHeight="1" x14ac:dyDescent="0.2"/>
    <row r="47" spans="2:8" ht="12.75" customHeight="1" x14ac:dyDescent="0.2"/>
    <row r="48" spans="2: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sheetData>
  <mergeCells count="34">
    <mergeCell ref="C29:D29"/>
    <mergeCell ref="E29:G29"/>
    <mergeCell ref="B30:H30"/>
    <mergeCell ref="E31:F31"/>
    <mergeCell ref="B32:H32"/>
    <mergeCell ref="D25:E25"/>
    <mergeCell ref="F25:G25"/>
    <mergeCell ref="D26:E26"/>
    <mergeCell ref="F26:G26"/>
    <mergeCell ref="D27:E27"/>
    <mergeCell ref="F27:G27"/>
    <mergeCell ref="B21:H21"/>
    <mergeCell ref="D23:E23"/>
    <mergeCell ref="F23:G23"/>
    <mergeCell ref="D24:E24"/>
    <mergeCell ref="F24:G24"/>
    <mergeCell ref="C16:C18"/>
    <mergeCell ref="E16:F16"/>
    <mergeCell ref="E17:F17"/>
    <mergeCell ref="E18:F18"/>
    <mergeCell ref="C19:D19"/>
    <mergeCell ref="E19:F19"/>
    <mergeCell ref="C13:D13"/>
    <mergeCell ref="E13:F13"/>
    <mergeCell ref="C14:D14"/>
    <mergeCell ref="E14:F14"/>
    <mergeCell ref="C15:D15"/>
    <mergeCell ref="E15:F15"/>
    <mergeCell ref="B2:H2"/>
    <mergeCell ref="B6:H7"/>
    <mergeCell ref="B8:H8"/>
    <mergeCell ref="B9:H10"/>
    <mergeCell ref="C12:D12"/>
    <mergeCell ref="E12:F12"/>
  </mergeCells>
  <pageMargins left="0.7" right="0.7" top="0.75" bottom="0.75" header="0.51180555555555496" footer="0.51180555555555496"/>
  <pageSetup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2"/>
  <sheetViews>
    <sheetView zoomScaleNormal="100" workbookViewId="0"/>
  </sheetViews>
  <sheetFormatPr baseColWidth="10" defaultColWidth="11.42578125" defaultRowHeight="12.75" x14ac:dyDescent="0.2"/>
  <cols>
    <col min="2" max="4" width="22.28515625" customWidth="1"/>
    <col min="5" max="5" width="34.5703125" customWidth="1"/>
    <col min="6" max="6" width="36.42578125" customWidth="1"/>
    <col min="8" max="8" width="12.28515625" customWidth="1"/>
    <col min="9" max="9" width="12.7109375" customWidth="1"/>
    <col min="13" max="14" width="17.5703125" customWidth="1"/>
  </cols>
  <sheetData>
    <row r="1" spans="1:19" ht="81.75" customHeight="1" x14ac:dyDescent="0.2">
      <c r="A1" s="184" t="s">
        <v>111</v>
      </c>
      <c r="B1" s="184" t="s">
        <v>838</v>
      </c>
      <c r="C1" s="185" t="s">
        <v>839</v>
      </c>
      <c r="D1" s="185" t="s">
        <v>840</v>
      </c>
      <c r="E1" s="185" t="s">
        <v>841</v>
      </c>
      <c r="F1" s="184" t="s">
        <v>150</v>
      </c>
      <c r="G1" s="186" t="s">
        <v>842</v>
      </c>
      <c r="H1" s="186" t="s">
        <v>843</v>
      </c>
      <c r="I1" s="186" t="s">
        <v>844</v>
      </c>
      <c r="J1" s="186" t="s">
        <v>80</v>
      </c>
      <c r="K1" s="186" t="s">
        <v>89</v>
      </c>
      <c r="L1" s="186" t="s">
        <v>845</v>
      </c>
      <c r="M1" s="187" t="s">
        <v>846</v>
      </c>
      <c r="N1" s="187"/>
    </row>
    <row r="2" spans="1:19" ht="12.75" customHeight="1" x14ac:dyDescent="0.2">
      <c r="A2" s="188" t="s">
        <v>498</v>
      </c>
      <c r="B2" s="188" t="str">
        <f t="shared" ref="B2:B42" si="0">+LEFT(A2,1)</f>
        <v>1</v>
      </c>
      <c r="C2" s="188" t="str">
        <f>+MID(VLOOKUP(A2,'Ambiente de Control'!$B$21:$C$235,2,0),4,LEN(VLOOKUP(A2,'Ambiente de Control'!$B$21:$C$235,2,0))-4)</f>
        <v xml:space="preserve"> Aplicación del Código de Integridad. (incluye análisis de desviaciones, convivencia laboral, temas disciplinarios internos, quejas o denuncias sobres los servidores de la entidad, u otros temas relacionados)</v>
      </c>
      <c r="D2" s="188" t="s">
        <v>499</v>
      </c>
      <c r="E2" s="188" t="str">
        <f>+VLOOKUP(A2,'Ambiente de Control'!$B$21:$D$235,3,0)</f>
        <v>Dimensión Talento Humano
Política Integridad</v>
      </c>
      <c r="F2" s="188" t="str">
        <f>+VLOOKUP(A2,'Ambiente de Control'!$B$21:$K$235,10,0)</f>
        <v>Deficiencia de control (diseño o ejecución)</v>
      </c>
      <c r="G2" s="188">
        <f>+VLOOKUP(A2,'Ambiente de Control'!$B$21:$O$39,13)</f>
        <v>20.045870000000001</v>
      </c>
      <c r="H2" s="189">
        <f t="shared" ref="H2:H33" si="1">+_xlfn.RANK.EQ(G2,$G$2:$G$82,1)</f>
        <v>1</v>
      </c>
      <c r="I2" s="188" t="str">
        <f t="shared" ref="I2:I33" si="2">+IF(F2=$F$2,$P$4,IF(F2=$F$3,$P$2,$P$3))</f>
        <v>Cuando en el análisis de los requerimientos en los diferenes componentes del MECI se cuente con aspectos evaluados en nivel 1 (presente) y 1 (funcionando); 2 (presente) y 1 (funcionando).</v>
      </c>
      <c r="J2" s="188" t="s">
        <v>500</v>
      </c>
      <c r="K2" s="188">
        <f>+IF(ISBLANK(VLOOKUP(A2,'Ambiente de Control'!$B$24:$F$235,5,0)),"",VLOOKUP(A2,'Ambiente de Control'!$B$24:$F$235,5,0))</f>
        <v>3</v>
      </c>
      <c r="L2" s="188">
        <f>+IF(ISBLANK(VLOOKUP(A2,'Ambiente de Control'!$B$24:$K$235,9,0)),"",VLOOKUP(A2,'Ambiente de Control'!$B$24:$K$235,9,0))</f>
        <v>2</v>
      </c>
      <c r="M2" s="188">
        <f t="shared" ref="M2:M33" si="3">+IF(OR(AND(K2=1,L2=1),AND(ISBLANK(K2),ISBLANK(L2)),K2="",L2=""),0,IF(OR(AND(K2=1,L2=2),AND(K2=1,L2=3)),0.25,IF(OR(AND(K2=2,L2=2),AND(K2=3,L2=1),AND(K2=3,L2=2),AND(K2=2,L2=1)),0.5,IF(AND(K2=2,L2=3),0.75,1))))</f>
        <v>0.5</v>
      </c>
      <c r="N2" s="188">
        <f t="shared" ref="N2:N33" si="4">+AVERAGEIF($D$2:$D$82,D2,$M$2:$M$82)</f>
        <v>0.79166666666666663</v>
      </c>
      <c r="O2" s="190" t="s">
        <v>27</v>
      </c>
      <c r="P2" s="191" t="s">
        <v>847</v>
      </c>
      <c r="Q2" s="191"/>
      <c r="R2" s="188"/>
      <c r="S2" s="188"/>
    </row>
    <row r="3" spans="1:19" ht="12.75" customHeight="1" x14ac:dyDescent="0.2">
      <c r="A3" s="188" t="s">
        <v>505</v>
      </c>
      <c r="B3" s="188" t="str">
        <f t="shared" si="0"/>
        <v>1</v>
      </c>
      <c r="C3" s="188" t="str">
        <f>+MID(VLOOKUP(A3,'Ambiente de Control'!$B$21:$C$235,2,0),4,LEN(VLOOKUP(A3,'Ambiente de Control'!$B$21:$C$235,2,0))-4)</f>
        <v xml:space="preserve"> Mecanismos para el manejo de conflictos de interés.</v>
      </c>
      <c r="D3" s="188" t="s">
        <v>499</v>
      </c>
      <c r="E3" s="188" t="str">
        <f>+VLOOKUP(A3,'Ambiente de Control'!$B$21:$D$235,3,0)</f>
        <v>Dimensión Talento Humano
Política Integridad</v>
      </c>
      <c r="F3" s="188" t="str">
        <f>+VLOOKUP(A3,'Ambiente de Control'!$B$21:$K$235,10,0)</f>
        <v>Deficiencia de control (diseño o ejecución)</v>
      </c>
      <c r="G3" s="188">
        <f>+VLOOKUP(A3,'Ambiente de Control'!$B$21:$O$235,13,0)</f>
        <v>20.055689999999998</v>
      </c>
      <c r="H3" s="189">
        <f t="shared" si="1"/>
        <v>2</v>
      </c>
      <c r="I3" s="188" t="str">
        <f t="shared" si="2"/>
        <v>Cuando en el análisis de los requerimientos en los diferenes componentes del MECI se cuente con aspectos evaluados en nivel 1 (presente) y 1 (funcionando); 2 (presente) y 1 (funcionando).</v>
      </c>
      <c r="J3" s="188" t="s">
        <v>500</v>
      </c>
      <c r="K3" s="188">
        <f>+IF(ISBLANK(VLOOKUP(A3,'Ambiente de Control'!$B$24:$F$235,5,0)),"",VLOOKUP(A3,'Ambiente de Control'!$B$24:$F$235,5,0))</f>
        <v>3</v>
      </c>
      <c r="L3" s="188">
        <f>+IF(ISBLANK(VLOOKUP(A3,'Ambiente de Control'!$B$24:$K$235,9,0)),"",VLOOKUP(A3,'Ambiente de Control'!$B$24:$K$235,9,0))</f>
        <v>2</v>
      </c>
      <c r="M3" s="188">
        <f t="shared" si="3"/>
        <v>0.5</v>
      </c>
      <c r="N3" s="188">
        <f t="shared" si="4"/>
        <v>0.79166666666666663</v>
      </c>
      <c r="O3" s="192" t="s">
        <v>30</v>
      </c>
      <c r="P3" s="191" t="s">
        <v>848</v>
      </c>
      <c r="Q3" s="191"/>
      <c r="R3" s="188" t="s">
        <v>849</v>
      </c>
      <c r="S3" s="188"/>
    </row>
    <row r="4" spans="1:19" ht="16.5" customHeight="1" x14ac:dyDescent="0.2">
      <c r="A4" s="188" t="s">
        <v>508</v>
      </c>
      <c r="B4" s="188" t="str">
        <f t="shared" si="0"/>
        <v>1</v>
      </c>
      <c r="C4" s="188" t="str">
        <f>+MID(VLOOKUP(A4,'Ambiente de Control'!$B$21:$C$235,2,0),4,LEN(VLOOKUP(A4,'Ambiente de Control'!$B$21:$C$235,2,0))-4)</f>
        <v xml:space="preserve"> Mecanismos frente a la detección y prevención del uso inadecuado de información privilegiada u otras situaciones que puedan implicar riesgos para la entidad</v>
      </c>
      <c r="D4" s="188" t="s">
        <v>499</v>
      </c>
      <c r="E4" s="188" t="str">
        <f>+VLOOKUP(A4,'Ambiente de Control'!$B$21:$D$235,3,0)</f>
        <v>Dimensión Información y Comunicación
Política Transparencia y Acceso a la Información Pública
Política Gestión Documental</v>
      </c>
      <c r="F4" s="188" t="str">
        <f>+VLOOKUP(A4,'Ambiente de Control'!$B$21:$K$235,10,0)</f>
        <v>Deficiencia de control (diseño o ejecución)</v>
      </c>
      <c r="G4" s="188">
        <f>+VLOOKUP(A4,'Ambiente de Control'!$B$21:$O$235,13,0)</f>
        <v>20.066896</v>
      </c>
      <c r="H4" s="189">
        <f t="shared" si="1"/>
        <v>3</v>
      </c>
      <c r="I4" s="188" t="str">
        <f t="shared" si="2"/>
        <v>Cuando en el análisis de los requerimientos en los diferenes componentes del MECI se cuente con aspectos evaluados en nivel 1 (presente) y 1 (funcionando); 2 (presente) y 1 (funcionando).</v>
      </c>
      <c r="J4" s="188" t="s">
        <v>500</v>
      </c>
      <c r="K4" s="188">
        <f>+IF(ISBLANK(VLOOKUP(A4,'Ambiente de Control'!$B$24:$F$235,5,0)),"",VLOOKUP(A4,'Ambiente de Control'!$B$24:$F$235,5,0))</f>
        <v>3</v>
      </c>
      <c r="L4" s="188">
        <f>+IF(ISBLANK(VLOOKUP(A4,'Ambiente de Control'!$B$24:$K$235,9,0)),"",VLOOKUP(A4,'Ambiente de Control'!$B$24:$K$235,9,0))</f>
        <v>2</v>
      </c>
      <c r="M4" s="188">
        <f t="shared" si="3"/>
        <v>0.5</v>
      </c>
      <c r="N4" s="188">
        <f t="shared" si="4"/>
        <v>0.79166666666666663</v>
      </c>
      <c r="O4" s="192" t="s">
        <v>33</v>
      </c>
      <c r="P4" s="191" t="s">
        <v>850</v>
      </c>
      <c r="Q4" s="191"/>
      <c r="R4" s="188"/>
      <c r="S4" s="188"/>
    </row>
    <row r="5" spans="1:19" x14ac:dyDescent="0.2">
      <c r="A5" s="188" t="s">
        <v>528</v>
      </c>
      <c r="B5" s="188" t="str">
        <f t="shared" si="0"/>
        <v>1</v>
      </c>
      <c r="C5" s="188" t="str">
        <f>+MID(VLOOKUP(A5,'Ambiente de Control'!$B$21:$C$235,2,0),4,LEN(VLOOKUP(A5,'Ambiente de Control'!$B$21:$C$235,2,0))-4)</f>
        <v xml:space="preserve"> La evaluación de las acciones transversales de integridad, mediante el monitoreo permanente de los riesgos de corrupción.</v>
      </c>
      <c r="D5" s="188" t="s">
        <v>499</v>
      </c>
      <c r="E5" s="188" t="str">
        <f>+VLOOKUP(A5,'Ambiente de Control'!$B$21:$D$235,3,0)</f>
        <v>Dimension Talento Humano
Politica de Integridad</v>
      </c>
      <c r="F5" s="188" t="str">
        <f>+VLOOKUP(A5,'Ambiente de Control'!$B$21:$K$235,10,0)</f>
        <v>Deficiencia de control (diseño o ejecución)</v>
      </c>
      <c r="G5" s="188">
        <f>+VLOOKUP(A5,'Ambiente de Control'!$B$21:$O$235,13,0)</f>
        <v>20.06691</v>
      </c>
      <c r="H5" s="189">
        <f t="shared" si="1"/>
        <v>4</v>
      </c>
      <c r="I5" s="188" t="str">
        <f t="shared" si="2"/>
        <v>Cuando en el análisis de los requerimientos en los diferenes componentes del MECI se cuente con aspectos evaluados en nivel 1 (presente) y 1 (funcionando); 2 (presente) y 1 (funcionando).</v>
      </c>
      <c r="J5" s="188" t="s">
        <v>500</v>
      </c>
      <c r="K5" s="188">
        <f>+IF(ISBLANK(VLOOKUP(A5,'Ambiente de Control'!$B$24:$F$235,5,0)),"",VLOOKUP(A5,'Ambiente de Control'!$B$24:$F$235,5,0))</f>
        <v>3</v>
      </c>
      <c r="L5" s="188">
        <f>+IF(ISBLANK(VLOOKUP(A5,'Ambiente de Control'!$B$24:$K$235,9,0)),"",VLOOKUP(A5,'Ambiente de Control'!$B$24:$K$235,9,0))</f>
        <v>2</v>
      </c>
      <c r="M5" s="188">
        <f t="shared" si="3"/>
        <v>0.5</v>
      </c>
      <c r="N5" s="188">
        <f t="shared" si="4"/>
        <v>0.79166666666666663</v>
      </c>
      <c r="O5" s="188"/>
      <c r="P5" s="188"/>
    </row>
    <row r="6" spans="1:19" x14ac:dyDescent="0.2">
      <c r="A6" s="188" t="s">
        <v>532</v>
      </c>
      <c r="B6" s="188" t="str">
        <f t="shared" si="0"/>
        <v>1</v>
      </c>
      <c r="C6" s="188" t="str">
        <f>+MID(VLOOKUP(A6,'Ambiente de Control'!$B$21:$C$235,2,0),4,LEN(VLOOKUP(A6,'Ambiente de Control'!$B$21:$C$235,2,0))-4)</f>
        <v xml:space="preserve"> Análisis sobre viabilidad para el establecimiento de una línea de denuncia interna sobre situaciones irregulares o posibles incumplimientos al código de integridad.
NOTA: Si la entidad ya cuenta con esta línea en funcionamiento, establecezca si ha aportado para la mejora de los mapas de riesgos o bien en otros ámbitos organizacionales.</v>
      </c>
      <c r="D6" s="188" t="s">
        <v>499</v>
      </c>
      <c r="E6" s="188" t="str">
        <f>+VLOOKUP(A6,'Ambiente de Control'!$B$21:$D$235,3,0)</f>
        <v>Dimensión Direccionamiento Estratégico y Planeación
Plan Anticorrupción y de Atención al Ciudadano</v>
      </c>
      <c r="F6" s="188" t="str">
        <f>+VLOOKUP(A6,'Ambiente de Control'!$B$21:$K$235,10,0)</f>
        <v>Deficiencia de control (diseño o ejecución)</v>
      </c>
      <c r="G6" s="188">
        <f>+VLOOKUP(A6,'Ambiente de Control'!$B$21:$O$235,13,0)</f>
        <v>20.073568999999999</v>
      </c>
      <c r="H6" s="189">
        <f t="shared" si="1"/>
        <v>5</v>
      </c>
      <c r="I6" s="188" t="str">
        <f t="shared" si="2"/>
        <v>Cuando en el análisis de los requerimientos en los diferenes componentes del MECI se cuente con aspectos evaluados en nivel 1 (presente) y 1 (funcionando); 2 (presente) y 1 (funcionando).</v>
      </c>
      <c r="J6" s="188" t="s">
        <v>500</v>
      </c>
      <c r="K6" s="188">
        <f>+IF(ISBLANK(VLOOKUP(A6,'Ambiente de Control'!$B$24:$F$235,5,0)),"",VLOOKUP(A6,'Ambiente de Control'!$B$24:$F$235,5,0))</f>
        <v>3</v>
      </c>
      <c r="L6" s="188">
        <f>+IF(ISBLANK(VLOOKUP(A6,'Ambiente de Control'!$B$24:$K$235,9,0)),"",VLOOKUP(A6,'Ambiente de Control'!$B$24:$K$235,9,0))</f>
        <v>2</v>
      </c>
      <c r="M6" s="188">
        <f t="shared" si="3"/>
        <v>0.5</v>
      </c>
      <c r="N6" s="188">
        <f t="shared" si="4"/>
        <v>0.79166666666666663</v>
      </c>
      <c r="O6" s="188"/>
      <c r="P6" s="188"/>
    </row>
    <row r="7" spans="1:19" x14ac:dyDescent="0.2">
      <c r="A7" s="188" t="s">
        <v>535</v>
      </c>
      <c r="B7" s="188" t="str">
        <f t="shared" si="0"/>
        <v>2</v>
      </c>
      <c r="C7" s="188" t="str">
        <f>+MID(VLOOKUP(A7,'Ambiente de Control'!$B$21:$C$235,2,0),4,LEN(VLOOKUP(A7,'Ambiente de Control'!$B$21:$C$235,2,0))-4)</f>
        <v xml:space="preserve"> Creación o actualización del Comité Institucional de Coordinación de Control Interno (incluye ajustes en periodicidad para reunión, articulación con el Comité Institucioanl de Gestión y Desempeño)</v>
      </c>
      <c r="D7" s="188" t="s">
        <v>499</v>
      </c>
      <c r="E7" s="188" t="str">
        <f>+VLOOKUP(A7,'Ambiente de Control'!$B$21:$D$235,3,0)</f>
        <v>Dimension Control Interno
Politica de Control Interno</v>
      </c>
      <c r="F7" s="188" t="str">
        <f>+VLOOKUP(A7,'Ambiente de Control'!$B$21:$K$235,10,0)</f>
        <v>Mantenimiento del control</v>
      </c>
      <c r="G7" s="188">
        <f>+VLOOKUP(A7,'Ambiente de Control'!$B$21:$O$235,13,0)</f>
        <v>60.088965299999998</v>
      </c>
      <c r="H7" s="189">
        <f t="shared" si="1"/>
        <v>11</v>
      </c>
      <c r="I7" s="188" t="str">
        <f t="shared" si="2"/>
        <v>Cuando en el análisis de los requerimientos en los diferenes componentes del MECI se cuente con aspectos evaluados en nivel 2 (presente) y 2 (funcionando); 3 (presente) y 1 (funcionando); 3 (presente) y 2 (funcionando).</v>
      </c>
      <c r="J7" s="188" t="s">
        <v>536</v>
      </c>
      <c r="K7" s="188">
        <f>+IF(ISBLANK(VLOOKUP(A7,'Ambiente de Control'!$B$24:$F$235,5,0)),"",VLOOKUP(A7,'Ambiente de Control'!$B$24:$F$235,5,0))</f>
        <v>3</v>
      </c>
      <c r="L7" s="188">
        <f>+IF(ISBLANK(VLOOKUP(A7,'Ambiente de Control'!$B$24:$K$235,9,0)),"",VLOOKUP(A7,'Ambiente de Control'!$B$24:$K$235,9,0))</f>
        <v>3</v>
      </c>
      <c r="M7" s="188">
        <f t="shared" si="3"/>
        <v>1</v>
      </c>
      <c r="N7" s="188">
        <f t="shared" si="4"/>
        <v>0.79166666666666663</v>
      </c>
      <c r="O7" s="188"/>
      <c r="P7" s="188"/>
    </row>
    <row r="8" spans="1:19" x14ac:dyDescent="0.2">
      <c r="A8" s="188" t="s">
        <v>541</v>
      </c>
      <c r="B8" s="188" t="str">
        <f t="shared" si="0"/>
        <v>2</v>
      </c>
      <c r="C8" s="188" t="str">
        <f>+MID(VLOOKUP(A8,'Ambiente de Control'!$B$21:$C$235,2,0),4,LEN(VLOOKUP(A8,'Ambiente de Control'!$B$21:$C$235,2,0))-4)</f>
        <v xml:space="preserve"> Definición y documentación del Esquema de Líneas de Defens</v>
      </c>
      <c r="D8" s="188" t="s">
        <v>499</v>
      </c>
      <c r="E8" s="188" t="str">
        <f>+VLOOKUP(A8,'Ambiente de Control'!$B$21:$D$235,3,0)</f>
        <v>Dimension Control Interno
Politica de Control Interno
Lineas de defensa</v>
      </c>
      <c r="F8" s="188" t="str">
        <f>+VLOOKUP(A8,'Ambiente de Control'!$B$21:$K$235,10,0)</f>
        <v>Mantenimiento del control</v>
      </c>
      <c r="G8" s="188">
        <f>+VLOOKUP(A8,'Ambiente de Control'!$B$21:$O$235,13,0)</f>
        <v>60.098965300000003</v>
      </c>
      <c r="H8" s="189">
        <f t="shared" si="1"/>
        <v>12</v>
      </c>
      <c r="I8" s="188" t="str">
        <f t="shared" si="2"/>
        <v>Cuando en el análisis de los requerimientos en los diferenes componentes del MECI se cuente con aspectos evaluados en nivel 2 (presente) y 2 (funcionando); 3 (presente) y 1 (funcionando); 3 (presente) y 2 (funcionando).</v>
      </c>
      <c r="J8" s="188" t="s">
        <v>536</v>
      </c>
      <c r="K8" s="188">
        <f>+IF(ISBLANK(VLOOKUP(A8,'Ambiente de Control'!$B$24:$F$235,5,0)),"",VLOOKUP(A8,'Ambiente de Control'!$B$24:$F$235,5,0))</f>
        <v>3</v>
      </c>
      <c r="L8" s="188">
        <f>+IF(ISBLANK(VLOOKUP(A8,'Ambiente de Control'!$B$24:$K$235,9,0)),"",VLOOKUP(A8,'Ambiente de Control'!$B$24:$K$235,9,0))</f>
        <v>3</v>
      </c>
      <c r="M8" s="188">
        <f t="shared" si="3"/>
        <v>1</v>
      </c>
      <c r="N8" s="188">
        <f t="shared" si="4"/>
        <v>0.79166666666666663</v>
      </c>
      <c r="O8" s="188"/>
      <c r="P8" s="188"/>
    </row>
    <row r="9" spans="1:19" x14ac:dyDescent="0.2">
      <c r="A9" s="188" t="s">
        <v>545</v>
      </c>
      <c r="B9" s="188" t="str">
        <f t="shared" si="0"/>
        <v>2</v>
      </c>
      <c r="C9" s="188" t="str">
        <f>+MID(VLOOKUP(A9,'Ambiente de Control'!$B$21:$C$235,2,0),4,LEN(VLOOKUP(A9,'Ambiente de Control'!$B$21:$C$235,2,0))-4)</f>
        <v xml:space="preserve"> Definición de líneas de reporte en temas clave para la toma de decisiones, atendiendo el Esquema de Líneas de Defens</v>
      </c>
      <c r="D9" s="188" t="s">
        <v>499</v>
      </c>
      <c r="E9" s="188" t="str">
        <f>+VLOOKUP(A9,'Ambiente de Control'!$B$21:$D$235,3,0)</f>
        <v>Dimension Control Interno
Politica de Control Interno
Linea de Defensa
Dimension de Informaciòn y Comunicaciòn</v>
      </c>
      <c r="F9" s="188" t="str">
        <f>+VLOOKUP(A9,'Ambiente de Control'!$B$21:$K$235,10,0)</f>
        <v>Mantenimiento del control</v>
      </c>
      <c r="G9" s="188">
        <f>+VLOOKUP(A9,'Ambiente de Control'!$B$21:$O$235,13,0)</f>
        <v>60.156979999999997</v>
      </c>
      <c r="H9" s="189">
        <f t="shared" si="1"/>
        <v>13</v>
      </c>
      <c r="I9" s="188" t="str">
        <f t="shared" si="2"/>
        <v>Cuando en el análisis de los requerimientos en los diferenes componentes del MECI se cuente con aspectos evaluados en nivel 2 (presente) y 2 (funcionando); 3 (presente) y 1 (funcionando); 3 (presente) y 2 (funcionando).</v>
      </c>
      <c r="J9" s="188" t="s">
        <v>536</v>
      </c>
      <c r="K9" s="188">
        <f>+IF(ISBLANK(VLOOKUP(A9,'Ambiente de Control'!$B$24:$F$235,5,0)),"",VLOOKUP(A9,'Ambiente de Control'!$B$24:$F$235,5,0))</f>
        <v>3</v>
      </c>
      <c r="L9" s="188">
        <f>+IF(ISBLANK(VLOOKUP(A9,'Ambiente de Control'!$B$24:$K$235,9,0)),"",VLOOKUP(A9,'Ambiente de Control'!$B$24:$K$235,9,0))</f>
        <v>3</v>
      </c>
      <c r="M9" s="188">
        <f t="shared" si="3"/>
        <v>1</v>
      </c>
      <c r="N9" s="188">
        <f t="shared" si="4"/>
        <v>0.79166666666666663</v>
      </c>
      <c r="O9" s="188"/>
      <c r="P9" s="188"/>
    </row>
    <row r="10" spans="1:19" x14ac:dyDescent="0.2">
      <c r="A10" s="188" t="s">
        <v>550</v>
      </c>
      <c r="B10" s="188" t="str">
        <f t="shared" si="0"/>
        <v>3</v>
      </c>
      <c r="C10" s="188" t="str">
        <f>+MID(VLOOKUP(A10,'Ambiente de Control'!$B$21:$C$235,2,0),4,LEN(VLOOKUP(A10,'Ambiente de Control'!$B$21:$C$235,2,0))-4)</f>
        <v xml:space="preserve"> Definición y evaluación de la Política de Administración del Riesgo (Acorde con lineamientos de la Guía para la Administración del Riesgo de Gestión y Corrupción y Diseño de Controles en Entidades Públicas).  La evaluación debe considerar su aplicación en la entidad, cambios en el entorno que puedan defnir ajustes, dificultades para su desarrollo</v>
      </c>
      <c r="D10" s="188" t="s">
        <v>499</v>
      </c>
      <c r="E10" s="188" t="str">
        <f>+VLOOKUP(A10,'Ambiente de Control'!$B$21:$D$235,3,0)</f>
        <v>Dimension de Direccionamiento Estrategico y Planeaciòn
Politica de Planeaciòn Institucional 
Dimension Control Interno</v>
      </c>
      <c r="F10" s="188" t="str">
        <f>+VLOOKUP(A10,'Ambiente de Control'!$B$21:$K$235,10,0)</f>
        <v>Mantenimiento del control</v>
      </c>
      <c r="G10" s="188">
        <f>+VLOOKUP(A10,'Ambiente de Control'!$B$21:$O$235,13,0)</f>
        <v>60.289650000000002</v>
      </c>
      <c r="H10" s="189">
        <f t="shared" si="1"/>
        <v>14</v>
      </c>
      <c r="I10" s="188" t="str">
        <f t="shared" si="2"/>
        <v>Cuando en el análisis de los requerimientos en los diferenes componentes del MECI se cuente con aspectos evaluados en nivel 2 (presente) y 2 (funcionando); 3 (presente) y 1 (funcionando); 3 (presente) y 2 (funcionando).</v>
      </c>
      <c r="J10" s="188" t="s">
        <v>551</v>
      </c>
      <c r="K10" s="188">
        <f>+IF(ISBLANK(VLOOKUP(A10,'Ambiente de Control'!$B$24:$F$235,5,0)),"",VLOOKUP(A10,'Ambiente de Control'!$B$24:$F$235,5,0))</f>
        <v>3</v>
      </c>
      <c r="L10" s="188">
        <f>+IF(ISBLANK(VLOOKUP(A10,'Ambiente de Control'!$B$24:$K$235,9,0)),"",VLOOKUP(A10,'Ambiente de Control'!$B$24:$K$235,9,0))</f>
        <v>3</v>
      </c>
      <c r="M10" s="188">
        <f t="shared" si="3"/>
        <v>1</v>
      </c>
      <c r="N10" s="188">
        <f t="shared" si="4"/>
        <v>0.79166666666666663</v>
      </c>
      <c r="O10" s="188"/>
      <c r="P10" s="188"/>
    </row>
    <row r="11" spans="1:19" x14ac:dyDescent="0.2">
      <c r="A11" s="188" t="s">
        <v>558</v>
      </c>
      <c r="B11" s="188" t="str">
        <f t="shared" si="0"/>
        <v>3</v>
      </c>
      <c r="C11" s="188" t="str">
        <f>+MID(VLOOKUP(A11,'Ambiente de Control'!$B$21:$C$235,2,0),4,LEN(VLOOKUP(A11,'Ambiente de Control'!$B$21:$C$235,2,0))-4)</f>
        <v xml:space="preserve"> Evaluación de la planeación estratégica, considerando alertas frente a posibles incumplimientos, necesidades de recursos, cambios en el entorno que puedan afectar su desarrollo, entre otros aspectos que garanticen de forma razonable su cumplimiento</v>
      </c>
      <c r="D11" s="188" t="s">
        <v>499</v>
      </c>
      <c r="E11" s="188" t="str">
        <f>+VLOOKUP(A11,'Ambiente de Control'!$B$21:$D$235,3,0)</f>
        <v>Diimensiòn Evaluacion de Resultados 
Politica de Seguimiento y Evaluaciòn al Desemepeño Institucional
Dimension Control Interno
Lineas de defensa</v>
      </c>
      <c r="F11" s="188" t="str">
        <f>+VLOOKUP(A11,'Ambiente de Control'!$B$21:$K$235,10,0)</f>
        <v>Mantenimiento del control</v>
      </c>
      <c r="G11" s="188">
        <f>+VLOOKUP(A11,'Ambiente de Control'!$B$21:$O$235,13,0)</f>
        <v>60.489649999999997</v>
      </c>
      <c r="H11" s="189">
        <f t="shared" si="1"/>
        <v>16</v>
      </c>
      <c r="I11" s="188" t="str">
        <f t="shared" si="2"/>
        <v>Cuando en el análisis de los requerimientos en los diferenes componentes del MECI se cuente con aspectos evaluados en nivel 2 (presente) y 2 (funcionando); 3 (presente) y 1 (funcionando); 3 (presente) y 2 (funcionando).</v>
      </c>
      <c r="J11" s="188" t="s">
        <v>551</v>
      </c>
      <c r="K11" s="188">
        <f>+IF(ISBLANK(VLOOKUP(A11,'Ambiente de Control'!$B$24:$F$235,5,0)),"",VLOOKUP(A11,'Ambiente de Control'!$B$24:$F$235,5,0))</f>
        <v>3</v>
      </c>
      <c r="L11" s="188">
        <f>+IF(ISBLANK(VLOOKUP(A11,'Ambiente de Control'!$B$24:$K$235,9,0)),"",VLOOKUP(A11,'Ambiente de Control'!$B$24:$K$235,9,0))</f>
        <v>3</v>
      </c>
      <c r="M11" s="188">
        <f t="shared" si="3"/>
        <v>1</v>
      </c>
      <c r="N11" s="188">
        <f t="shared" si="4"/>
        <v>0.79166666666666663</v>
      </c>
      <c r="O11" s="188"/>
      <c r="P11" s="188"/>
    </row>
    <row r="12" spans="1:19" x14ac:dyDescent="0.2">
      <c r="A12" s="188" t="s">
        <v>556</v>
      </c>
      <c r="B12" s="188" t="str">
        <f t="shared" si="0"/>
        <v>3</v>
      </c>
      <c r="C12" s="188" t="str">
        <f>+MID(VLOOKUP(A12,'Ambiente de Control'!$B$21:$C$235,2,0),4,LEN(VLOOKUP(A12,'Ambiente de Control'!$B$21:$C$235,2,0))-4)</f>
        <v xml:space="preserve"> La Alta Dirección frente a la política de Administración del Riesgo definen los niveles de aceptación del riesgo, teniendo en cuenta cada uno de los objetivos establecidos.</v>
      </c>
      <c r="D12" s="188" t="s">
        <v>499</v>
      </c>
      <c r="E12" s="188" t="str">
        <f>+VLOOKUP(A12,'Ambiente de Control'!$B$21:$D$235,3,0)</f>
        <v>Dimension Control Interno
Politica de Control Interno
Linea Estrategica</v>
      </c>
      <c r="F12" s="188" t="str">
        <f>+VLOOKUP(A12,'Ambiente de Control'!$B$21:$K$235,10,0)</f>
        <v>Mantenimiento del control</v>
      </c>
      <c r="G12" s="188">
        <f>+VLOOKUP(A12,'Ambiente de Control'!$B$21:$O$235,13,0)</f>
        <v>60.389653000000003</v>
      </c>
      <c r="H12" s="189">
        <f t="shared" si="1"/>
        <v>15</v>
      </c>
      <c r="I12" s="188" t="str">
        <f t="shared" si="2"/>
        <v>Cuando en el análisis de los requerimientos en los diferenes componentes del MECI se cuente con aspectos evaluados en nivel 2 (presente) y 2 (funcionando); 3 (presente) y 1 (funcionando); 3 (presente) y 2 (funcionando).</v>
      </c>
      <c r="J12" s="188" t="s">
        <v>551</v>
      </c>
      <c r="K12" s="188">
        <f>+IF(ISBLANK(VLOOKUP(A12,'Ambiente de Control'!$B$24:$F$235,5,0)),"",VLOOKUP(A12,'Ambiente de Control'!$B$24:$F$235,5,0))</f>
        <v>3</v>
      </c>
      <c r="L12" s="188">
        <f>+IF(ISBLANK(VLOOKUP(A12,'Ambiente de Control'!$B$24:$K$235,9,0)),"",VLOOKUP(A12,'Ambiente de Control'!$B$24:$K$235,9,0))</f>
        <v>3</v>
      </c>
      <c r="M12" s="188">
        <f t="shared" si="3"/>
        <v>1</v>
      </c>
      <c r="N12" s="188">
        <f t="shared" si="4"/>
        <v>0.79166666666666663</v>
      </c>
      <c r="O12" s="188"/>
      <c r="P12" s="188"/>
    </row>
    <row r="13" spans="1:19" x14ac:dyDescent="0.2">
      <c r="A13" s="188" t="s">
        <v>510</v>
      </c>
      <c r="B13" s="188" t="str">
        <f t="shared" si="0"/>
        <v>4</v>
      </c>
      <c r="C13" s="188" t="str">
        <f>+MID(VLOOKUP(A13,'Ambiente de Control'!$B$21:$C$235,2,0),4,LEN(VLOOKUP(A13,'Ambiente de Control'!$B$21:$C$235,2,0))-4)</f>
        <v xml:space="preserve"> Evaluación de la Planeación Estratégica del Talento Humano</v>
      </c>
      <c r="D13" s="188" t="s">
        <v>499</v>
      </c>
      <c r="E13" s="188" t="str">
        <f>+VLOOKUP(A13,'Ambiente de Control'!$B$21:$D$235,3,0)</f>
        <v>Dimension de Talento Humano
Politica Gestion Estrategica del Talento Humano
Dimension de Control Interno
Lineas de Defensa</v>
      </c>
      <c r="F13" s="188" t="str">
        <f>+VLOOKUP(A13,'Ambiente de Control'!$B$21:$K$235,10,0)</f>
        <v>Deficiencia de control (diseño o ejecución)</v>
      </c>
      <c r="G13" s="188">
        <f>+VLOOKUP(A13,'Ambiente de Control'!$B$21:$O$235,13,0)</f>
        <v>20.589649999999999</v>
      </c>
      <c r="H13" s="189">
        <f t="shared" si="1"/>
        <v>6</v>
      </c>
      <c r="I13" s="188" t="str">
        <f t="shared" si="2"/>
        <v>Cuando en el análisis de los requerimientos en los diferenes componentes del MECI se cuente con aspectos evaluados en nivel 1 (presente) y 1 (funcionando); 2 (presente) y 1 (funcionando).</v>
      </c>
      <c r="J13" s="188" t="s">
        <v>511</v>
      </c>
      <c r="K13" s="188">
        <f>+IF(ISBLANK(VLOOKUP(A13,'Ambiente de Control'!$B$24:$F$235,5,0)),"",VLOOKUP(A13,'Ambiente de Control'!$B$24:$F$235,5,0))</f>
        <v>2</v>
      </c>
      <c r="L13" s="188">
        <f>+IF(ISBLANK(VLOOKUP(A13,'Ambiente de Control'!$B$24:$K$235,9,0)),"",VLOOKUP(A13,'Ambiente de Control'!$B$24:$K$235,9,0))</f>
        <v>2</v>
      </c>
      <c r="M13" s="188">
        <f t="shared" si="3"/>
        <v>0.5</v>
      </c>
      <c r="N13" s="188">
        <f t="shared" si="4"/>
        <v>0.79166666666666663</v>
      </c>
      <c r="O13" s="188"/>
      <c r="P13" s="188"/>
    </row>
    <row r="14" spans="1:19" x14ac:dyDescent="0.2">
      <c r="A14" s="188" t="s">
        <v>514</v>
      </c>
      <c r="B14" s="188" t="str">
        <f t="shared" si="0"/>
        <v>4</v>
      </c>
      <c r="C14" s="188" t="str">
        <f>+MID(VLOOKUP(A14,'Ambiente de Control'!$B$21:$C$235,2,0),4,LEN(VLOOKUP(A14,'Ambiente de Control'!$B$21:$C$235,2,0))-4)</f>
        <v xml:space="preserve"> Evaluación de las actividades relacionadas con el Ingreso del personal</v>
      </c>
      <c r="D14" s="188" t="s">
        <v>499</v>
      </c>
      <c r="E14" s="188" t="str">
        <f>+VLOOKUP(A14,'Ambiente de Control'!$B$21:$D$235,3,0)</f>
        <v>Dimension de Talento Humano
Politica Gestion Estrategica del Talento Humano
Dimension de Control Interno
Lineas de Defensa</v>
      </c>
      <c r="F14" s="188" t="str">
        <f>+VLOOKUP(A14,'Ambiente de Control'!$B$21:$K$235,10,0)</f>
        <v>Deficiencia de control (diseño o ejecución)</v>
      </c>
      <c r="G14" s="188">
        <f>+VLOOKUP(A14,'Ambiente de Control'!$B$21:$O$235,13,0)</f>
        <v>20.68965</v>
      </c>
      <c r="H14" s="189">
        <f t="shared" si="1"/>
        <v>7</v>
      </c>
      <c r="I14" s="188" t="str">
        <f t="shared" si="2"/>
        <v>Cuando en el análisis de los requerimientos en los diferenes componentes del MECI se cuente con aspectos evaluados en nivel 1 (presente) y 1 (funcionando); 2 (presente) y 1 (funcionando).</v>
      </c>
      <c r="J14" s="188" t="s">
        <v>511</v>
      </c>
      <c r="K14" s="188">
        <f>+IF(ISBLANK(VLOOKUP(A14,'Ambiente de Control'!$B$24:$F$235,5,0)),"",VLOOKUP(A14,'Ambiente de Control'!$B$24:$F$235,5,0))</f>
        <v>3</v>
      </c>
      <c r="L14" s="188">
        <f>+IF(ISBLANK(VLOOKUP(A14,'Ambiente de Control'!$B$24:$K$235,9,0)),"",VLOOKUP(A14,'Ambiente de Control'!$B$24:$K$235,9,0))</f>
        <v>2</v>
      </c>
      <c r="M14" s="188">
        <f t="shared" si="3"/>
        <v>0.5</v>
      </c>
      <c r="N14" s="188">
        <f t="shared" si="4"/>
        <v>0.79166666666666663</v>
      </c>
      <c r="O14" s="188"/>
      <c r="P14" s="188"/>
    </row>
    <row r="15" spans="1:19" x14ac:dyDescent="0.2">
      <c r="A15" s="188" t="s">
        <v>517</v>
      </c>
      <c r="B15" s="188" t="str">
        <f t="shared" si="0"/>
        <v>4</v>
      </c>
      <c r="C15" s="188" t="str">
        <f>+MID(VLOOKUP(A15,'Ambiente de Control'!$B$21:$C$235,2,0),4,LEN(VLOOKUP(A15,'Ambiente de Control'!$B$21:$C$235,2,0))-4)</f>
        <v xml:space="preserve"> Evaluación de las actividades relacionadas con la permanencia del personal</v>
      </c>
      <c r="D15" s="188" t="s">
        <v>499</v>
      </c>
      <c r="E15" s="188" t="str">
        <f>+VLOOKUP(A15,'Ambiente de Control'!$B$21:$D$235,3,0)</f>
        <v>Dimension de Talento Humano
Politica Gestion Estrategica del Talento Humano
Dimension de Control Interno
Lineas de Defensa</v>
      </c>
      <c r="F15" s="188" t="str">
        <f>+VLOOKUP(A15,'Ambiente de Control'!$B$21:$K$235,10,0)</f>
        <v>Deficiencia de control (diseño o ejecución)</v>
      </c>
      <c r="G15" s="188">
        <f>+VLOOKUP(A15,'Ambiente de Control'!$B$21:$O$235,13,0)</f>
        <v>20.789650000000002</v>
      </c>
      <c r="H15" s="189">
        <f t="shared" si="1"/>
        <v>8</v>
      </c>
      <c r="I15" s="188" t="str">
        <f t="shared" si="2"/>
        <v>Cuando en el análisis de los requerimientos en los diferenes componentes del MECI se cuente con aspectos evaluados en nivel 1 (presente) y 1 (funcionando); 2 (presente) y 1 (funcionando).</v>
      </c>
      <c r="J15" s="188" t="s">
        <v>511</v>
      </c>
      <c r="K15" s="188">
        <f>+IF(ISBLANK(VLOOKUP(A15,'Ambiente de Control'!$B$24:$F$235,5,0)),"",VLOOKUP(A15,'Ambiente de Control'!$B$24:$F$235,5,0))</f>
        <v>3</v>
      </c>
      <c r="L15" s="188">
        <f>+IF(ISBLANK(VLOOKUP(A15,'Ambiente de Control'!$B$24:$K$235,9,0)),"",VLOOKUP(A15,'Ambiente de Control'!$B$24:$K$235,9,0))</f>
        <v>2</v>
      </c>
      <c r="M15" s="188">
        <f t="shared" si="3"/>
        <v>0.5</v>
      </c>
      <c r="N15" s="188">
        <f t="shared" si="4"/>
        <v>0.79166666666666663</v>
      </c>
      <c r="O15" s="188"/>
      <c r="P15" s="188"/>
    </row>
    <row r="16" spans="1:19" x14ac:dyDescent="0.2">
      <c r="A16" s="188" t="s">
        <v>519</v>
      </c>
      <c r="B16" s="188" t="str">
        <f t="shared" si="0"/>
        <v>4</v>
      </c>
      <c r="C16" s="188" t="str">
        <f>+MID(VLOOKUP(A16,'Ambiente de Control'!$B$21:$C$235,2,0),4,LEN(VLOOKUP(A16,'Ambiente de Control'!$B$21:$C$235,2,0))-4)</f>
        <v>Analizar si se cuenta con políticas claras y comunicadas relacionadas con la responsabilidad de cada servidor sobre el desarrollo y mantenimiento del control interno (1a línea de defensa</v>
      </c>
      <c r="D16" s="188" t="s">
        <v>499</v>
      </c>
      <c r="E16" s="188" t="str">
        <f>+VLOOKUP(A16,'Ambiente de Control'!$B$21:$D$235,3,0)</f>
        <v>Dimension de Talento Humano
Politica Gestion Estrategica del Talento Humano
Dimension de Control Interno
Lineas de Defensa</v>
      </c>
      <c r="F16" s="188" t="str">
        <f>+VLOOKUP(A16,'Ambiente de Control'!$B$21:$K$235,10,0)</f>
        <v>Deficiencia de control (diseño o ejecución)</v>
      </c>
      <c r="G16" s="188">
        <f>+VLOOKUP(A16,'Ambiente de Control'!$B$21:$O$235,13,0)</f>
        <v>20.88965</v>
      </c>
      <c r="H16" s="189">
        <f t="shared" si="1"/>
        <v>9</v>
      </c>
      <c r="I16" s="188" t="str">
        <f t="shared" si="2"/>
        <v>Cuando en el análisis de los requerimientos en los diferenes componentes del MECI se cuente con aspectos evaluados en nivel 1 (presente) y 1 (funcionando); 2 (presente) y 1 (funcionando).</v>
      </c>
      <c r="J16" s="188" t="s">
        <v>511</v>
      </c>
      <c r="K16" s="188">
        <f>+IF(ISBLANK(VLOOKUP(A16,'Ambiente de Control'!$B$24:$F$235,5,0)),"",VLOOKUP(A16,'Ambiente de Control'!$B$24:$F$235,5,0))</f>
        <v>3</v>
      </c>
      <c r="L16" s="188">
        <f>+IF(ISBLANK(VLOOKUP(A16,'Ambiente de Control'!$B$24:$K$235,9,0)),"",VLOOKUP(A16,'Ambiente de Control'!$B$24:$K$235,9,0))</f>
        <v>2</v>
      </c>
      <c r="M16" s="188">
        <f t="shared" si="3"/>
        <v>0.5</v>
      </c>
      <c r="N16" s="188">
        <f t="shared" si="4"/>
        <v>0.79166666666666663</v>
      </c>
      <c r="O16" s="188"/>
      <c r="P16" s="188"/>
    </row>
    <row r="17" spans="1:16" x14ac:dyDescent="0.2">
      <c r="A17" s="188" t="s">
        <v>562</v>
      </c>
      <c r="B17" s="188" t="str">
        <f t="shared" si="0"/>
        <v>4</v>
      </c>
      <c r="C17" s="188" t="str">
        <f>+MID(VLOOKUP(A17,'Ambiente de Control'!$B$21:$C$235,2,0),4,LEN(VLOOKUP(A17,'Ambiente de Control'!$B$21:$C$235,2,0))-4)</f>
        <v xml:space="preserve"> Evaluación de las actividades relacionadas con el retiro del personal</v>
      </c>
      <c r="D17" s="188" t="s">
        <v>499</v>
      </c>
      <c r="E17" s="188" t="str">
        <f>+VLOOKUP(A17,'Ambiente de Control'!$B$21:$D$235,3,0)</f>
        <v>Dimension de Talento Humano
Politica Gestion Estrategica del Talento Humano
Dimension de Control Interno
Lineas de Defensa</v>
      </c>
      <c r="F17" s="188" t="str">
        <f>+VLOOKUP(A17,'Ambiente de Control'!$B$21:$K$235,10,0)</f>
        <v>Mantenimiento del control</v>
      </c>
      <c r="G17" s="188">
        <f>+VLOOKUP(A17,'Ambiente de Control'!$B$21:$O$235,13,0)</f>
        <v>60.989649999999997</v>
      </c>
      <c r="H17" s="189">
        <f t="shared" si="1"/>
        <v>17</v>
      </c>
      <c r="I17" s="188" t="str">
        <f t="shared" si="2"/>
        <v>Cuando en el análisis de los requerimientos en los diferenes componentes del MECI se cuente con aspectos evaluados en nivel 2 (presente) y 2 (funcionando); 3 (presente) y 1 (funcionando); 3 (presente) y 2 (funcionando).</v>
      </c>
      <c r="J17" s="188" t="s">
        <v>511</v>
      </c>
      <c r="K17" s="188">
        <f>+IF(ISBLANK(VLOOKUP(A17,'Ambiente de Control'!$B$24:$F$235,5,0)),"",VLOOKUP(A17,'Ambiente de Control'!$B$24:$F$235,5,0))</f>
        <v>3</v>
      </c>
      <c r="L17" s="188">
        <f>+IF(ISBLANK(VLOOKUP(A17,'Ambiente de Control'!$B$24:$K$235,9,0)),"",VLOOKUP(A17,'Ambiente de Control'!$B$24:$K$235,9,0))</f>
        <v>3</v>
      </c>
      <c r="M17" s="188">
        <f t="shared" si="3"/>
        <v>1</v>
      </c>
      <c r="N17" s="188">
        <f t="shared" si="4"/>
        <v>0.79166666666666663</v>
      </c>
      <c r="O17" s="188"/>
      <c r="P17" s="188"/>
    </row>
    <row r="18" spans="1:16" x14ac:dyDescent="0.2">
      <c r="A18" s="188" t="s">
        <v>521</v>
      </c>
      <c r="B18" s="188" t="str">
        <f t="shared" si="0"/>
        <v>4</v>
      </c>
      <c r="C18" s="188" t="str">
        <f>+MID(VLOOKUP(A18,'Ambiente de Control'!$B$21:$C$235,2,0),4,LEN(VLOOKUP(A18,'Ambiente de Control'!$B$21:$C$235,2,0))-4)</f>
        <v xml:space="preserve"> Evaluar el impacto del Plan Institucional de Capacitación - PI</v>
      </c>
      <c r="D18" s="188" t="s">
        <v>499</v>
      </c>
      <c r="E18" s="188" t="str">
        <f>+VLOOKUP(A18,'Ambiente de Control'!$B$21:$D$235,3,0)</f>
        <v>Dimension de Talento Humano
Politica Gestion Estrategica del Talento Humano
Dimension de Control Interno
Lineas de Defensa</v>
      </c>
      <c r="F18" s="188" t="str">
        <f>+VLOOKUP(A18,'Ambiente de Control'!$B$21:$K$235,10,0)</f>
        <v>Mantenimiento del control</v>
      </c>
      <c r="G18" s="188">
        <f>+VLOOKUP(A18,'Ambiente de Control'!$B$21:$O$235,13,0)</f>
        <v>60.989652</v>
      </c>
      <c r="H18" s="189">
        <f t="shared" si="1"/>
        <v>18</v>
      </c>
      <c r="I18" s="188" t="str">
        <f t="shared" si="2"/>
        <v>Cuando en el análisis de los requerimientos en los diferenes componentes del MECI se cuente con aspectos evaluados en nivel 2 (presente) y 2 (funcionando); 3 (presente) y 1 (funcionando); 3 (presente) y 2 (funcionando).</v>
      </c>
      <c r="J18" s="188" t="s">
        <v>511</v>
      </c>
      <c r="K18" s="188">
        <f>+IF(ISBLANK(VLOOKUP(A18,'Ambiente de Control'!$B$24:$F$235,5,0)),"",VLOOKUP(A18,'Ambiente de Control'!$B$24:$F$235,5,0))</f>
        <v>3</v>
      </c>
      <c r="L18" s="188">
        <f>+IF(ISBLANK(VLOOKUP(A18,'Ambiente de Control'!$B$24:$K$235,9,0)),"",VLOOKUP(A18,'Ambiente de Control'!$B$24:$K$235,9,0))</f>
        <v>3</v>
      </c>
      <c r="M18" s="188">
        <f t="shared" si="3"/>
        <v>1</v>
      </c>
      <c r="N18" s="188">
        <f t="shared" si="4"/>
        <v>0.79166666666666663</v>
      </c>
      <c r="O18" s="188"/>
      <c r="P18" s="188"/>
    </row>
    <row r="19" spans="1:16" x14ac:dyDescent="0.2">
      <c r="A19" s="188" t="s">
        <v>523</v>
      </c>
      <c r="B19" s="188" t="str">
        <f t="shared" si="0"/>
        <v>4</v>
      </c>
      <c r="C19" s="188" t="str">
        <f>+MID(VLOOKUP(A19,'Ambiente de Control'!$B$21:$C$235,2,0),4,LEN(VLOOKUP(A19,'Ambiente de Control'!$B$21:$C$235,2,0))-4)</f>
        <v xml:space="preserve"> Evaluación frente a los productos y servicios en los cuales participan los contratistas de apoyo</v>
      </c>
      <c r="D19" s="188" t="s">
        <v>499</v>
      </c>
      <c r="E19" s="188" t="str">
        <f>+VLOOKUP(A19,'Ambiente de Control'!$B$21:$D$235,3,0)</f>
        <v>Dimension de Talento Humano
Politica Gestion Estrategica del Talento Humano
Dimension de Control Interno
Lineas de Defensa</v>
      </c>
      <c r="F19" s="188" t="str">
        <f>+VLOOKUP(A19,'Ambiente de Control'!$B$21:$K$235,10,0)</f>
        <v>Deficiencia de control (diseño o ejecución)</v>
      </c>
      <c r="G19" s="188">
        <f>+VLOOKUP(A19,'Ambiente de Control'!$B$21:$O$235,13,0)</f>
        <v>21.896229999999999</v>
      </c>
      <c r="H19" s="189">
        <f t="shared" si="1"/>
        <v>10</v>
      </c>
      <c r="I19" s="188" t="str">
        <f t="shared" si="2"/>
        <v>Cuando en el análisis de los requerimientos en los diferenes componentes del MECI se cuente con aspectos evaluados en nivel 1 (presente) y 1 (funcionando); 2 (presente) y 1 (funcionando).</v>
      </c>
      <c r="J19" s="188" t="s">
        <v>511</v>
      </c>
      <c r="K19" s="188">
        <f>+IF(ISBLANK(VLOOKUP(A19,'Ambiente de Control'!$B$24:$F$235,5,0)),"",VLOOKUP(A19,'Ambiente de Control'!$B$24:$F$235,5,0))</f>
        <v>3</v>
      </c>
      <c r="L19" s="188">
        <f>+IF(ISBLANK(VLOOKUP(A19,'Ambiente de Control'!$B$24:$K$235,9,0)),"",VLOOKUP(A19,'Ambiente de Control'!$B$24:$K$235,9,0))</f>
        <v>2</v>
      </c>
      <c r="M19" s="188">
        <f t="shared" si="3"/>
        <v>0.5</v>
      </c>
      <c r="N19" s="188">
        <f t="shared" si="4"/>
        <v>0.79166666666666663</v>
      </c>
      <c r="O19" s="188"/>
      <c r="P19" s="188"/>
    </row>
    <row r="20" spans="1:16" x14ac:dyDescent="0.2">
      <c r="A20" s="188" t="s">
        <v>567</v>
      </c>
      <c r="B20" s="188" t="str">
        <f t="shared" si="0"/>
        <v>5</v>
      </c>
      <c r="C20" s="188" t="str">
        <f>+MID(VLOOKUP(A20,'Ambiente de Control'!$B$21:$C$235,2,0),4,LEN(VLOOKUP(A20,'Ambiente de Control'!$B$21:$C$235,2,0))-4)</f>
        <v xml:space="preserve"> Acorde con la estructura del Esquema de Líneas de Defensa se han definido estándares de reporte, periodicidad y responsables frente a diferentes temas críticos de la entidad</v>
      </c>
      <c r="D20" s="188" t="s">
        <v>499</v>
      </c>
      <c r="E20" s="188" t="str">
        <f>+VLOOKUP(A20,'Ambiente de Control'!$B$21:$D$235,3,0)</f>
        <v>Dimension de Informaciòn y Comunicaciòn
Dimensiòn de Control Interno
Lineas de Defensa</v>
      </c>
      <c r="F20" s="188" t="str">
        <f>+VLOOKUP(A20,'Ambiente de Control'!$B$21:$K$235,10,0)</f>
        <v>Mantenimiento del control</v>
      </c>
      <c r="G20" s="188">
        <f>+VLOOKUP(A20,'Ambiente de Control'!$B$21:$O$235,13,0)</f>
        <v>61.189599999999999</v>
      </c>
      <c r="H20" s="189">
        <f t="shared" si="1"/>
        <v>19</v>
      </c>
      <c r="I20" s="188" t="str">
        <f t="shared" si="2"/>
        <v>Cuando en el análisis de los requerimientos en los diferenes componentes del MECI se cuente con aspectos evaluados en nivel 2 (presente) y 2 (funcionando); 3 (presente) y 1 (funcionando); 3 (presente) y 2 (funcionando).</v>
      </c>
      <c r="J20" s="188" t="s">
        <v>568</v>
      </c>
      <c r="K20" s="188">
        <f>+IF(ISBLANK(VLOOKUP(A20,'Ambiente de Control'!$B$24:$F$235,5,0)),"",VLOOKUP(A20,'Ambiente de Control'!$B$24:$F$235,5,0))</f>
        <v>3</v>
      </c>
      <c r="L20" s="188">
        <f>+IF(ISBLANK(VLOOKUP(A20,'Ambiente de Control'!$B$24:$K$235,9,0)),"",VLOOKUP(A20,'Ambiente de Control'!$B$24:$K$235,9,0))</f>
        <v>3</v>
      </c>
      <c r="M20" s="188">
        <f t="shared" si="3"/>
        <v>1</v>
      </c>
      <c r="N20" s="188">
        <f t="shared" si="4"/>
        <v>0.79166666666666663</v>
      </c>
      <c r="O20" s="188"/>
      <c r="P20" s="188"/>
    </row>
    <row r="21" spans="1:16" x14ac:dyDescent="0.2">
      <c r="A21" s="188" t="s">
        <v>570</v>
      </c>
      <c r="B21" s="188" t="str">
        <f t="shared" si="0"/>
        <v>5</v>
      </c>
      <c r="C21" s="188" t="str">
        <f>+MID(VLOOKUP(A21,'Ambiente de Control'!$B$21:$C$235,2,0),4,LEN(VLOOKUP(A21,'Ambiente de Control'!$B$21:$C$235,2,0))-4)</f>
        <v xml:space="preserve"> La Alta Dirección analiza la información asociada con la generación de reportes financieros</v>
      </c>
      <c r="D21" s="188" t="s">
        <v>499</v>
      </c>
      <c r="E21" s="188" t="str">
        <f>+VLOOKUP(A21,'Ambiente de Control'!$B$21:$D$235,3,0)</f>
        <v xml:space="preserve">
Dimensiòn de Control Interno
Linea de Estrategica</v>
      </c>
      <c r="F21" s="188" t="str">
        <f>+VLOOKUP(A21,'Ambiente de Control'!$B$21:$K$235,10,0)</f>
        <v>Mantenimiento del control</v>
      </c>
      <c r="G21" s="188">
        <f>+VLOOKUP(A21,'Ambiente de Control'!$B$21:$O$235,13,0)</f>
        <v>61.289650000000002</v>
      </c>
      <c r="H21" s="189">
        <f t="shared" si="1"/>
        <v>20</v>
      </c>
      <c r="I21" s="188" t="str">
        <f t="shared" si="2"/>
        <v>Cuando en el análisis de los requerimientos en los diferenes componentes del MECI se cuente con aspectos evaluados en nivel 2 (presente) y 2 (funcionando); 3 (presente) y 1 (funcionando); 3 (presente) y 2 (funcionando).</v>
      </c>
      <c r="J21" s="188" t="s">
        <v>568</v>
      </c>
      <c r="K21" s="188">
        <f>+IF(ISBLANK(VLOOKUP(A21,'Ambiente de Control'!$B$24:$F$235,5,0)),"",VLOOKUP(A21,'Ambiente de Control'!$B$24:$F$235,5,0))</f>
        <v>3</v>
      </c>
      <c r="L21" s="188">
        <f>+IF(ISBLANK(VLOOKUP(A21,'Ambiente de Control'!$B$24:$K$235,9,0)),"",VLOOKUP(A21,'Ambiente de Control'!$B$24:$K$235,9,0))</f>
        <v>3</v>
      </c>
      <c r="M21" s="188">
        <f t="shared" si="3"/>
        <v>1</v>
      </c>
      <c r="N21" s="188">
        <f t="shared" si="4"/>
        <v>0.79166666666666663</v>
      </c>
      <c r="O21" s="188"/>
      <c r="P21" s="188"/>
    </row>
    <row r="22" spans="1:16" x14ac:dyDescent="0.2">
      <c r="A22" s="188" t="s">
        <v>574</v>
      </c>
      <c r="B22" s="188" t="str">
        <f t="shared" si="0"/>
        <v>5</v>
      </c>
      <c r="C22" s="188" t="str">
        <f>+MID(VLOOKUP(A22,'Ambiente de Control'!$B$21:$C$235,2,0),4,LEN(VLOOKUP(A22,'Ambiente de Control'!$B$21:$C$235,2,0))-4)</f>
        <v xml:space="preserve"> Teniendo en cuenta la información suministrada por la 2a y 3a línea de defensa se toman decisiones a tiempo para garantizar el cumplimiento de las metas y objetivos</v>
      </c>
      <c r="D22" s="188" t="s">
        <v>499</v>
      </c>
      <c r="E22" s="188" t="str">
        <f>+VLOOKUP(A22,'Ambiente de Control'!$B$21:$D$235,3,0)</f>
        <v>Dimensiòn de Control Interno
Lineas de Defensa</v>
      </c>
      <c r="F22" s="188" t="str">
        <f>+VLOOKUP(A22,'Ambiente de Control'!$B$21:$K$235,10,0)</f>
        <v>Mantenimiento del control</v>
      </c>
      <c r="G22" s="188">
        <f>+VLOOKUP(A22,'Ambiente de Control'!$B$21:$O$235,13,0)</f>
        <v>61.389629999999997</v>
      </c>
      <c r="H22" s="189">
        <f t="shared" si="1"/>
        <v>21</v>
      </c>
      <c r="I22" s="188" t="str">
        <f t="shared" si="2"/>
        <v>Cuando en el análisis de los requerimientos en los diferenes componentes del MECI se cuente con aspectos evaluados en nivel 2 (presente) y 2 (funcionando); 3 (presente) y 1 (funcionando); 3 (presente) y 2 (funcionando).</v>
      </c>
      <c r="J22" s="188" t="s">
        <v>568</v>
      </c>
      <c r="K22" s="188">
        <f>+IF(ISBLANK(VLOOKUP(A22,'Ambiente de Control'!$B$24:$F$235,5,0)),"",VLOOKUP(A22,'Ambiente de Control'!$B$24:$F$235,5,0))</f>
        <v>3</v>
      </c>
      <c r="L22" s="188">
        <f>+IF(ISBLANK(VLOOKUP(A22,'Ambiente de Control'!$B$24:$K$235,9,0)),"",VLOOKUP(A22,'Ambiente de Control'!$B$24:$K$235,9,0))</f>
        <v>3</v>
      </c>
      <c r="M22" s="188">
        <f t="shared" si="3"/>
        <v>1</v>
      </c>
      <c r="N22" s="188">
        <f t="shared" si="4"/>
        <v>0.79166666666666663</v>
      </c>
      <c r="O22" s="188"/>
      <c r="P22" s="188"/>
    </row>
    <row r="23" spans="1:16" x14ac:dyDescent="0.2">
      <c r="A23" s="188" t="s">
        <v>579</v>
      </c>
      <c r="B23" s="188" t="str">
        <f t="shared" si="0"/>
        <v>5</v>
      </c>
      <c r="C23" s="188" t="str">
        <f>+MID(VLOOKUP(A23,'Ambiente de Control'!$B$21:$C$235,2,0),4,LEN(VLOOKUP(A23,'Ambiente de Control'!$B$21:$C$235,2,0))-4)</f>
        <v xml:space="preserve"> Se evalúa la estructura de control a partir de los cambios en procesos, procedimientos, u otras herramientas, a fin de garantizar su adecuada formulación y afectación frente a la gestión del riesgo</v>
      </c>
      <c r="D23" s="188" t="s">
        <v>499</v>
      </c>
      <c r="E23" s="188" t="str">
        <f>+VLOOKUP(A23,'Ambiente de Control'!$B$21:$D$235,3,0)</f>
        <v>Dimension de Gestion con Valores para Resultado
Politica de Fortalecimiento Organizacional y Simplificaciòn de Procesos
Dimension Control Interno
Lineas de Defensa</v>
      </c>
      <c r="F23" s="188" t="str">
        <f>+VLOOKUP(A23,'Ambiente de Control'!$B$21:$K$235,10,0)</f>
        <v>Mantenimiento del control</v>
      </c>
      <c r="G23" s="188">
        <f>+VLOOKUP(A23,'Ambiente de Control'!$B$21:$O$235,13,0)</f>
        <v>61.489629999999998</v>
      </c>
      <c r="H23" s="189">
        <f t="shared" si="1"/>
        <v>22</v>
      </c>
      <c r="I23" s="188" t="str">
        <f t="shared" si="2"/>
        <v>Cuando en el análisis de los requerimientos en los diferenes componentes del MECI se cuente con aspectos evaluados en nivel 2 (presente) y 2 (funcionando); 3 (presente) y 1 (funcionando); 3 (presente) y 2 (funcionando).</v>
      </c>
      <c r="J23" s="188" t="s">
        <v>568</v>
      </c>
      <c r="K23" s="188">
        <f>+IF(ISBLANK(VLOOKUP(A23,'Ambiente de Control'!$B$24:$F$235,5,0)),"",VLOOKUP(A23,'Ambiente de Control'!$B$24:$F$235,5,0))</f>
        <v>3</v>
      </c>
      <c r="L23" s="188">
        <f>+IF(ISBLANK(VLOOKUP(A23,'Ambiente de Control'!$B$24:$K$235,9,0)),"",VLOOKUP(A23,'Ambiente de Control'!$B$24:$K$235,9,0))</f>
        <v>3</v>
      </c>
      <c r="M23" s="188">
        <f t="shared" si="3"/>
        <v>1</v>
      </c>
      <c r="N23" s="188">
        <f t="shared" si="4"/>
        <v>0.79166666666666663</v>
      </c>
      <c r="O23" s="188"/>
      <c r="P23" s="188"/>
    </row>
    <row r="24" spans="1:16" x14ac:dyDescent="0.2">
      <c r="A24" s="188" t="s">
        <v>583</v>
      </c>
      <c r="B24" s="188" t="str">
        <f t="shared" si="0"/>
        <v>5</v>
      </c>
      <c r="C24" s="188" t="str">
        <f>+MID(VLOOKUP(A24,'Ambiente de Control'!$B$21:$C$235,2,0),4,LEN(VLOOKUP(A24,'Ambiente de Control'!$B$21:$C$235,2,0))-4)</f>
        <v xml:space="preserve"> La entidad aprueba y hace seguimiento al Plan Anual de Auditoría presentado y ejecutado por parte de la Oficina de Control Interno</v>
      </c>
      <c r="D24" s="188" t="s">
        <v>499</v>
      </c>
      <c r="E24" s="188" t="str">
        <f>+VLOOKUP(A24,'Ambiente de Control'!$B$21:$D$235,3,0)</f>
        <v>Dimension Control Interno
Linea Estrategica</v>
      </c>
      <c r="F24" s="188" t="str">
        <f>+VLOOKUP(A24,'Ambiente de Control'!$B$21:$K$235,10,0)</f>
        <v>Mantenimiento del control</v>
      </c>
      <c r="G24" s="188">
        <f>+VLOOKUP(A24,'Ambiente de Control'!$B$21:$O$235,13,0)</f>
        <v>61.589649999999999</v>
      </c>
      <c r="H24" s="189">
        <f t="shared" si="1"/>
        <v>23</v>
      </c>
      <c r="I24" s="188" t="str">
        <f t="shared" si="2"/>
        <v>Cuando en el análisis de los requerimientos en los diferenes componentes del MECI se cuente con aspectos evaluados en nivel 2 (presente) y 2 (funcionando); 3 (presente) y 1 (funcionando); 3 (presente) y 2 (funcionando).</v>
      </c>
      <c r="J24" s="188" t="s">
        <v>568</v>
      </c>
      <c r="K24" s="188">
        <f>+IF(ISBLANK(VLOOKUP(A24,'Ambiente de Control'!$B$24:$F$235,5,0)),"",VLOOKUP(A24,'Ambiente de Control'!$B$24:$F$235,5,0))</f>
        <v>3</v>
      </c>
      <c r="L24" s="188">
        <f>+IF(ISBLANK(VLOOKUP(A24,'Ambiente de Control'!$B$24:$K$235,9,0)),"",VLOOKUP(A24,'Ambiente de Control'!$B$24:$K$235,9,0))</f>
        <v>3</v>
      </c>
      <c r="M24" s="188">
        <f t="shared" si="3"/>
        <v>1</v>
      </c>
      <c r="N24" s="188">
        <f t="shared" si="4"/>
        <v>0.79166666666666663</v>
      </c>
      <c r="O24" s="188"/>
      <c r="P24" s="188"/>
    </row>
    <row r="25" spans="1:16" x14ac:dyDescent="0.2">
      <c r="A25" s="188" t="s">
        <v>585</v>
      </c>
      <c r="B25" s="188" t="str">
        <f t="shared" si="0"/>
        <v>5</v>
      </c>
      <c r="C25" s="188" t="str">
        <f>+MID(VLOOKUP(A25,'Ambiente de Control'!$B$21:$C$235,2,0),4,LEN(VLOOKUP(A25,'Ambiente de Control'!$B$21:$C$235,2,0))-4)</f>
        <v xml:space="preserve"> La entidad analiza los informes presentados por la Oficina de Control Interno y evalúa su impacto en relación con la mejora institucional</v>
      </c>
      <c r="D25" s="188" t="s">
        <v>499</v>
      </c>
      <c r="E25" s="188" t="str">
        <f>+VLOOKUP(A25,'Ambiente de Control'!$B$21:$D$235,3,0)</f>
        <v>Dimension Control Interno
Linea Estrategica</v>
      </c>
      <c r="F25" s="188" t="str">
        <f>+VLOOKUP(A25,'Ambiente de Control'!$B$21:$K$235,10,0)</f>
        <v>Mantenimiento del control</v>
      </c>
      <c r="G25" s="188">
        <f>+VLOOKUP(A25,'Ambiente de Control'!$B$21:$O$235,13,0)</f>
        <v>61.689653</v>
      </c>
      <c r="H25" s="189">
        <f t="shared" si="1"/>
        <v>24</v>
      </c>
      <c r="I25" s="188" t="str">
        <f t="shared" si="2"/>
        <v>Cuando en el análisis de los requerimientos en los diferenes componentes del MECI se cuente con aspectos evaluados en nivel 2 (presente) y 2 (funcionando); 3 (presente) y 1 (funcionando); 3 (presente) y 2 (funcionando).</v>
      </c>
      <c r="J25" s="188" t="s">
        <v>568</v>
      </c>
      <c r="K25" s="188">
        <f>+IF(ISBLANK(VLOOKUP(A25,'Ambiente de Control'!$B$24:$F$235,5,0)),"",VLOOKUP(A25,'Ambiente de Control'!$B$24:$F$235,5,0))</f>
        <v>3</v>
      </c>
      <c r="L25" s="188">
        <f>+IF(ISBLANK(VLOOKUP(A25,'Ambiente de Control'!$B$24:$K$235,9,0)),"",VLOOKUP(A25,'Ambiente de Control'!$B$24:$K$235,9,0))</f>
        <v>3</v>
      </c>
      <c r="M25" s="188">
        <f t="shared" si="3"/>
        <v>1</v>
      </c>
      <c r="N25" s="188">
        <f t="shared" si="4"/>
        <v>0.79166666666666663</v>
      </c>
      <c r="O25" s="188"/>
      <c r="P25" s="188"/>
    </row>
    <row r="26" spans="1:16" ht="293.25" x14ac:dyDescent="0.2">
      <c r="A26" s="188" t="s">
        <v>587</v>
      </c>
      <c r="B26" s="188" t="str">
        <f t="shared" si="0"/>
        <v>6</v>
      </c>
      <c r="C26" s="188" t="str">
        <f>+MID(VLOOKUP(A26,'Evaluación de riesgos'!$B$13:$C$160,2,0),4,LEN(VLOOKUP(A26,'Evaluación de riesgos'!$B$13:$C$160,2,0))-4)</f>
        <v xml:space="preserve">  La Entidad cuenta con mecanismos para vincular o relacionar el plan estratégico con los objetivos estratégicos y estos a su vez con los objetivos operativos</v>
      </c>
      <c r="D26" s="188" t="s">
        <v>588</v>
      </c>
      <c r="E26" s="188" t="str">
        <f>+VLOOKUP(A26,'Evaluación de riesgos'!$B$13:$K$160,3,0)</f>
        <v>Dimension de Direccionamiento Estratetegico y Planeacion.
Politica de Planeacion Institucional</v>
      </c>
      <c r="F26" s="188" t="str">
        <f>+VLOOKUP(A26,'Evaluación de riesgos'!$B$13:$K$160,10,0)</f>
        <v>Mantenimiento del control</v>
      </c>
      <c r="G26" s="188">
        <f>+VLOOKUP(A26,'Evaluación de riesgos'!$B$13:$O$160,13,0)</f>
        <v>141.78960000000001</v>
      </c>
      <c r="H26" s="189">
        <f t="shared" si="1"/>
        <v>26</v>
      </c>
      <c r="I26" s="188" t="str">
        <f t="shared" si="2"/>
        <v>Cuando en el análisis de los requerimientos en los diferenes componentes del MECI se cuente con aspectos evaluados en nivel 2 (presente) y 2 (funcionando); 3 (presente) y 1 (funcionando); 3 (presente) y 2 (funcionando).</v>
      </c>
      <c r="J26" s="193" t="s">
        <v>589</v>
      </c>
      <c r="K26" s="188">
        <f>+IF(ISBLANK(VLOOKUP(A26,'Evaluación de riesgos'!$B$16:$F$160,5,0)),"",VLOOKUP(A26,'Evaluación de riesgos'!$B$16:$F$160,5,0))</f>
        <v>3</v>
      </c>
      <c r="L26" s="188">
        <f>+IF(ISBLANK(VLOOKUP(A26,'Evaluación de riesgos'!$B$16:$J$160,9,9)),"",VLOOKUP(A26,'Evaluación de riesgos'!$B$16:$J$160,9,9))</f>
        <v>3</v>
      </c>
      <c r="M26" s="188">
        <f t="shared" si="3"/>
        <v>1</v>
      </c>
      <c r="N26" s="188">
        <f t="shared" si="4"/>
        <v>0.97058823529411764</v>
      </c>
      <c r="O26" s="188"/>
      <c r="P26" s="188"/>
    </row>
    <row r="27" spans="1:16" ht="293.25" x14ac:dyDescent="0.2">
      <c r="A27" s="188" t="s">
        <v>594</v>
      </c>
      <c r="B27" s="188" t="str">
        <f t="shared" si="0"/>
        <v>6</v>
      </c>
      <c r="C27" s="188" t="str">
        <f>+MID(VLOOKUP(A27,'Evaluación de riesgos'!$B$13:$C$160,2,0),4,LEN(VLOOKUP(A27,'Evaluación de riesgos'!$B$13:$C$160,2,0))-4)</f>
        <v xml:space="preserve"> Los objetivos de los procesos, programas o proyectos (según aplique) que están definidos, son específicos, medibles, alcanzables, relevantes, delimitados en el tiempo</v>
      </c>
      <c r="D27" s="188" t="s">
        <v>588</v>
      </c>
      <c r="E27" s="188" t="str">
        <f>+VLOOKUP(A27,'Evaluación de riesgos'!$B$13:$K$160,3,0)</f>
        <v>Dimension de Gestion con Valores para Resultado
Politica de Fortalecimiento Organizacional y Simplificaciòn de Procesos</v>
      </c>
      <c r="F27" s="188" t="str">
        <f>+VLOOKUP(A27,'Evaluación de riesgos'!$B$13:$K$160,10,0)</f>
        <v>Mantenimiento del control</v>
      </c>
      <c r="G27" s="188">
        <f>+VLOOKUP(A27,'Evaluación de riesgos'!$B$13:$O$160,13,0)</f>
        <v>141.8896</v>
      </c>
      <c r="H27" s="189">
        <f t="shared" si="1"/>
        <v>27</v>
      </c>
      <c r="I27" s="188" t="str">
        <f t="shared" si="2"/>
        <v>Cuando en el análisis de los requerimientos en los diferenes componentes del MECI se cuente con aspectos evaluados en nivel 2 (presente) y 2 (funcionando); 3 (presente) y 1 (funcionando); 3 (presente) y 2 (funcionando).</v>
      </c>
      <c r="J27" s="193" t="s">
        <v>589</v>
      </c>
      <c r="K27" s="188">
        <f>+IF(ISBLANK(VLOOKUP(A27,'Evaluación de riesgos'!$B$16:$F$160,5,0)),"",VLOOKUP(A27,'Evaluación de riesgos'!$B$16:$F$160,5,0))</f>
        <v>3</v>
      </c>
      <c r="L27" s="188">
        <f>+IF(ISBLANK(VLOOKUP(A27,'Evaluación de riesgos'!$B$16:$J$160,9,9)),"",VLOOKUP(A27,'Evaluación de riesgos'!$B$16:$J$160,9,9))</f>
        <v>3</v>
      </c>
      <c r="M27" s="188">
        <f t="shared" si="3"/>
        <v>1</v>
      </c>
      <c r="N27" s="188">
        <f t="shared" si="4"/>
        <v>0.97058823529411764</v>
      </c>
      <c r="O27" s="188"/>
      <c r="P27" s="188"/>
    </row>
    <row r="28" spans="1:16" ht="293.25" x14ac:dyDescent="0.2">
      <c r="A28" s="188" t="s">
        <v>599</v>
      </c>
      <c r="B28" s="188" t="str">
        <f t="shared" si="0"/>
        <v>6</v>
      </c>
      <c r="C28" s="188" t="str">
        <f>+MID(VLOOKUP(A28,'Evaluación de riesgos'!$B$13:$C$160,2,0),4,LEN(VLOOKUP(A28,'Evaluación de riesgos'!$B$13:$C$160,2,0))-4)</f>
        <v xml:space="preserve"> La Alta Dirección evalúa periódicamente los objetivos establecidos para asegurar que estos continúan siendo consistentes y apropiados para la Entidad</v>
      </c>
      <c r="D28" s="188" t="s">
        <v>588</v>
      </c>
      <c r="E28" s="188" t="str">
        <f>+VLOOKUP(A28,'Evaluación de riesgos'!$B$13:$K$160,3,0)</f>
        <v>Dimension de Direccionamiento Estratetegico y Planeacion.
Politica de Planeacion Institucional
Dimension Control Interno
Linea Estrategica</v>
      </c>
      <c r="F28" s="188" t="str">
        <f>+VLOOKUP(A28,'Evaluación de riesgos'!$B$13:$K$160,10,0)</f>
        <v>Mantenimiento del control</v>
      </c>
      <c r="G28" s="188">
        <f>+VLOOKUP(A28,'Evaluación de riesgos'!$B$13:$O$160,13,0)</f>
        <v>141.97540000000001</v>
      </c>
      <c r="H28" s="189">
        <f t="shared" si="1"/>
        <v>28</v>
      </c>
      <c r="I28" s="188" t="str">
        <f t="shared" si="2"/>
        <v>Cuando en el análisis de los requerimientos en los diferenes componentes del MECI se cuente con aspectos evaluados en nivel 2 (presente) y 2 (funcionando); 3 (presente) y 1 (funcionando); 3 (presente) y 2 (funcionando).</v>
      </c>
      <c r="J28" s="193" t="s">
        <v>589</v>
      </c>
      <c r="K28" s="188">
        <f>+IF(ISBLANK(VLOOKUP(A28,'Evaluación de riesgos'!$B$16:$F$160,5,0)),"",VLOOKUP(A28,'Evaluación de riesgos'!$B$16:$F$160,5,0))</f>
        <v>3</v>
      </c>
      <c r="L28" s="188">
        <f>+IF(ISBLANK(VLOOKUP(A28,'Evaluación de riesgos'!$B$16:$J$160,9,9)),"",VLOOKUP(A28,'Evaluación de riesgos'!$B$16:$J$160,9,9))</f>
        <v>3</v>
      </c>
      <c r="M28" s="188">
        <f t="shared" si="3"/>
        <v>1</v>
      </c>
      <c r="N28" s="188">
        <f t="shared" si="4"/>
        <v>0.97058823529411764</v>
      </c>
      <c r="O28" s="188"/>
      <c r="P28" s="188"/>
    </row>
    <row r="29" spans="1:16" x14ac:dyDescent="0.2">
      <c r="A29" s="188" t="s">
        <v>603</v>
      </c>
      <c r="B29" s="188" t="str">
        <f t="shared" si="0"/>
        <v>7</v>
      </c>
      <c r="C29" s="188" t="str">
        <f>+MID(VLOOKUP(A29,'Evaluación de riesgos'!$B$13:$C$160,2,0),4,LEN(VLOOKUP(A29,'Evaluación de riesgos'!$B$13:$C$160,2,0))-4)</f>
        <v xml:space="preserve"> Teniendo en cuenta la estructura de la política de Administración del Riesgo, su alcance define lineamientos para toda la entidad, incluyendo regionales, áreas tercerizadas u otras instancias que afectan la prestación del servicio</v>
      </c>
      <c r="D29" s="188" t="s">
        <v>588</v>
      </c>
      <c r="E29" s="188" t="str">
        <f>+VLOOKUP(A29,'Evaluación de riesgos'!$B$13:$K$160,3,0)</f>
        <v>Dimension de Direccionamiento Estratetegico y Planeacion.
Politica de Planeacion Institucional</v>
      </c>
      <c r="F29" s="188" t="str">
        <f>+VLOOKUP(A29,'Evaluación de riesgos'!$B$13:$K$160,10,0)</f>
        <v>Mantenimiento del control</v>
      </c>
      <c r="G29" s="188">
        <f>+VLOOKUP(A29,'Evaluación de riesgos'!$B$13:$O$160,13,0)</f>
        <v>142.08959999999999</v>
      </c>
      <c r="H29" s="189">
        <f t="shared" si="1"/>
        <v>29</v>
      </c>
      <c r="I29" s="188" t="str">
        <f t="shared" si="2"/>
        <v>Cuando en el análisis de los requerimientos en los diferenes componentes del MECI se cuente con aspectos evaluados en nivel 2 (presente) y 2 (funcionando); 3 (presente) y 1 (funcionando); 3 (presente) y 2 (funcionando).</v>
      </c>
      <c r="J29" s="188" t="s">
        <v>604</v>
      </c>
      <c r="K29" s="188">
        <f>+IF(ISBLANK(VLOOKUP(A29,'Evaluación de riesgos'!$B$16:$F$160,5,0)),"",VLOOKUP(A29,'Evaluación de riesgos'!$B$16:$F$160,5,0))</f>
        <v>3</v>
      </c>
      <c r="L29" s="188">
        <f>+IF(ISBLANK(VLOOKUP(A29,'Evaluación de riesgos'!$B$16:$J$160,9,9)),"",VLOOKUP(A29,'Evaluación de riesgos'!$B$16:$J$160,9,9))</f>
        <v>3</v>
      </c>
      <c r="M29" s="188">
        <f t="shared" si="3"/>
        <v>1</v>
      </c>
      <c r="N29" s="188">
        <f t="shared" si="4"/>
        <v>0.97058823529411764</v>
      </c>
      <c r="O29" s="188"/>
      <c r="P29" s="188"/>
    </row>
    <row r="30" spans="1:16" x14ac:dyDescent="0.2">
      <c r="A30" s="188" t="s">
        <v>609</v>
      </c>
      <c r="B30" s="188" t="str">
        <f t="shared" si="0"/>
        <v>7</v>
      </c>
      <c r="C30" s="188" t="str">
        <f>+MID(VLOOKUP(A30,'Evaluación de riesgos'!$B$13:$C$160,2,0),4,LEN(VLOOKUP(A30,'Evaluación de riesgos'!$B$13:$C$160,2,0))-4)</f>
        <v xml:space="preserve"> La Oficina de Planeación, Gerencia de Riesgos (donde existan), como 2a línea de defensa, consolidan información clave frente a la gestión del riesgo</v>
      </c>
      <c r="D30" s="188" t="s">
        <v>588</v>
      </c>
      <c r="E30" s="188" t="str">
        <f>+VLOOKUP(A30,'Evaluación de riesgos'!$B$13:$K$160,3,0)</f>
        <v>Dimension Control Interno 
Lineas de Defensa</v>
      </c>
      <c r="F30" s="188" t="str">
        <f>+VLOOKUP(A30,'Evaluación de riesgos'!$B$13:$K$160,10,0)</f>
        <v>Mantenimiento del control</v>
      </c>
      <c r="G30" s="188">
        <f>+VLOOKUP(A30,'Evaluación de riesgos'!$B$13:$O$160,13,0)</f>
        <v>142.1456</v>
      </c>
      <c r="H30" s="189">
        <f t="shared" si="1"/>
        <v>30</v>
      </c>
      <c r="I30" s="188" t="str">
        <f t="shared" si="2"/>
        <v>Cuando en el análisis de los requerimientos en los diferenes componentes del MECI se cuente con aspectos evaluados en nivel 2 (presente) y 2 (funcionando); 3 (presente) y 1 (funcionando); 3 (presente) y 2 (funcionando).</v>
      </c>
      <c r="J30" s="188" t="s">
        <v>604</v>
      </c>
      <c r="K30" s="188">
        <f>+IF(ISBLANK(VLOOKUP(A30,'Evaluación de riesgos'!$B$16:$F$160,5,0)),"",VLOOKUP(A30,'Evaluación de riesgos'!$B$16:$F$160,5,0))</f>
        <v>3</v>
      </c>
      <c r="L30" s="188">
        <f>+IF(ISBLANK(VLOOKUP(A30,'Evaluación de riesgos'!$B$16:$J$160,9,9)),"",VLOOKUP(A30,'Evaluación de riesgos'!$B$16:$J$160,9,9))</f>
        <v>3</v>
      </c>
      <c r="M30" s="188">
        <f t="shared" si="3"/>
        <v>1</v>
      </c>
      <c r="N30" s="188">
        <f t="shared" si="4"/>
        <v>0.97058823529411764</v>
      </c>
      <c r="O30" s="188"/>
      <c r="P30" s="188"/>
    </row>
    <row r="31" spans="1:16" x14ac:dyDescent="0.2">
      <c r="A31" s="188" t="s">
        <v>611</v>
      </c>
      <c r="B31" s="188" t="str">
        <f t="shared" si="0"/>
        <v>7</v>
      </c>
      <c r="C31" s="188" t="str">
        <f>+MID(VLOOKUP(A31,'Evaluación de riesgos'!$B$13:$C$160,2,0),4,LEN(VLOOKUP(A31,'Evaluación de riesgos'!$B$13:$C$160,2,0))-4)</f>
        <v xml:space="preserve"> A partir de la información consolidada y reportada por la 2a línea de defensa (7.2), la Alta Dirección analiza sus resultados y en especial considera si se han presentado materializaciones de riesgo</v>
      </c>
      <c r="D31" s="188" t="s">
        <v>588</v>
      </c>
      <c r="E31" s="188" t="str">
        <f>+VLOOKUP(A31,'Evaluación de riesgos'!$B$13:$K$160,3,0)</f>
        <v>Dimension Control Interno 
Lineas de Defensa</v>
      </c>
      <c r="F31" s="188" t="str">
        <f>+VLOOKUP(A31,'Evaluación de riesgos'!$B$13:$K$160,10,0)</f>
        <v>Mantenimiento del control</v>
      </c>
      <c r="G31" s="188">
        <f>+VLOOKUP(A31,'Evaluación de riesgos'!$B$13:$O$160,13,0)</f>
        <v>142.23650000000001</v>
      </c>
      <c r="H31" s="189">
        <f t="shared" si="1"/>
        <v>31</v>
      </c>
      <c r="I31" s="188" t="str">
        <f t="shared" si="2"/>
        <v>Cuando en el análisis de los requerimientos en los diferenes componentes del MECI se cuente con aspectos evaluados en nivel 2 (presente) y 2 (funcionando); 3 (presente) y 1 (funcionando); 3 (presente) y 2 (funcionando).</v>
      </c>
      <c r="J31" s="188" t="s">
        <v>604</v>
      </c>
      <c r="K31" s="188">
        <f>+IF(ISBLANK(VLOOKUP(A31,'Evaluación de riesgos'!$B$16:$F$160,5,0)),"",VLOOKUP(A31,'Evaluación de riesgos'!$B$16:$F$160,5,0))</f>
        <v>3</v>
      </c>
      <c r="L31" s="188">
        <f>+IF(ISBLANK(VLOOKUP(A31,'Evaluación de riesgos'!$B$16:$J$160,9,9)),"",VLOOKUP(A31,'Evaluación de riesgos'!$B$16:$J$160,9,9))</f>
        <v>3</v>
      </c>
      <c r="M31" s="188">
        <f t="shared" si="3"/>
        <v>1</v>
      </c>
      <c r="N31" s="188">
        <f t="shared" si="4"/>
        <v>0.97058823529411764</v>
      </c>
      <c r="O31" s="188"/>
      <c r="P31" s="188"/>
    </row>
    <row r="32" spans="1:16" x14ac:dyDescent="0.2">
      <c r="A32" s="188" t="s">
        <v>613</v>
      </c>
      <c r="B32" s="188" t="str">
        <f t="shared" si="0"/>
        <v>7</v>
      </c>
      <c r="C32" s="188" t="str">
        <f>+MID(VLOOKUP(A32,'Evaluación de riesgos'!$B$13:$C$160,2,0),4,LEN(VLOOKUP(A32,'Evaluación de riesgos'!$B$13:$C$160,2,0))-4)</f>
        <v xml:space="preserve"> Cuando se detectan materializaciones de riesgo, se definen los cursos de acción en relación con la revisión y actualización del mapa de riesgos correspondiente</v>
      </c>
      <c r="D32" s="188" t="s">
        <v>588</v>
      </c>
      <c r="E32" s="188" t="str">
        <f>+VLOOKUP(A32,'Evaluación de riesgos'!$B$13:$K$160,3,0)</f>
        <v>Dimension de Direccionamiento Estratetegico y Planeacion.
Politica de Planeacion Institucional
Dimension Control Interno 
Lineas de Defensa</v>
      </c>
      <c r="F32" s="188" t="str">
        <f>+VLOOKUP(A32,'Evaluación de riesgos'!$B$13:$K$160,10,0)</f>
        <v>Mantenimiento del control</v>
      </c>
      <c r="G32" s="188">
        <f>+VLOOKUP(A32,'Evaluación de riesgos'!$B$13:$O$160,13,0)</f>
        <v>142.3896</v>
      </c>
      <c r="H32" s="189">
        <f t="shared" si="1"/>
        <v>32</v>
      </c>
      <c r="I32" s="188" t="str">
        <f t="shared" si="2"/>
        <v>Cuando en el análisis de los requerimientos en los diferenes componentes del MECI se cuente con aspectos evaluados en nivel 2 (presente) y 2 (funcionando); 3 (presente) y 1 (funcionando); 3 (presente) y 2 (funcionando).</v>
      </c>
      <c r="J32" s="188" t="s">
        <v>604</v>
      </c>
      <c r="K32" s="188">
        <f>+IF(ISBLANK(VLOOKUP(A32,'Evaluación de riesgos'!$B$16:$F$160,5,0)),"",VLOOKUP(A32,'Evaluación de riesgos'!$B$16:$F$160,5,0))</f>
        <v>3</v>
      </c>
      <c r="L32" s="188">
        <f>+IF(ISBLANK(VLOOKUP(A32,'Evaluación de riesgos'!$B$16:$J$160,9,9)),"",VLOOKUP(A32,'Evaluación de riesgos'!$B$16:$J$160,9,9))</f>
        <v>3</v>
      </c>
      <c r="M32" s="188">
        <f t="shared" si="3"/>
        <v>1</v>
      </c>
      <c r="N32" s="188">
        <f t="shared" si="4"/>
        <v>0.97058823529411764</v>
      </c>
      <c r="O32" s="188"/>
      <c r="P32" s="188"/>
    </row>
    <row r="33" spans="1:16" x14ac:dyDescent="0.2">
      <c r="A33" s="188" t="s">
        <v>616</v>
      </c>
      <c r="B33" s="188" t="str">
        <f t="shared" si="0"/>
        <v>7</v>
      </c>
      <c r="C33" s="188" t="str">
        <f>+MID(VLOOKUP(A33,'Evaluación de riesgos'!$B$13:$C$160,2,0),4,LEN(VLOOKUP(A33,'Evaluación de riesgos'!$B$13:$C$160,2,0))-4)</f>
        <v xml:space="preserve"> Se llevan a cabo seguimientos a las acciones definidas para resolver materializaciones de riesgo detectadas</v>
      </c>
      <c r="D33" s="188" t="s">
        <v>588</v>
      </c>
      <c r="E33" s="188" t="str">
        <f>+VLOOKUP(A33,'Evaluación de riesgos'!$B$13:$K$160,3,0)</f>
        <v>Dimension de Evaluacion de Resultados 
Politica de Seguimiento y evaluacion al Desempeño Institucional.
Dimension Control Interno 
Lineas de Defensa</v>
      </c>
      <c r="F33" s="188" t="str">
        <f>+VLOOKUP(A33,'Evaluación de riesgos'!$B$13:$K$160,10,0)</f>
        <v>Mantenimiento del control</v>
      </c>
      <c r="G33" s="188">
        <f>+VLOOKUP(A33,'Evaluación de riesgos'!$B$13:$O$160,13,0)</f>
        <v>142.4563</v>
      </c>
      <c r="H33" s="189">
        <f t="shared" si="1"/>
        <v>33</v>
      </c>
      <c r="I33" s="188" t="str">
        <f t="shared" si="2"/>
        <v>Cuando en el análisis de los requerimientos en los diferenes componentes del MECI se cuente con aspectos evaluados en nivel 2 (presente) y 2 (funcionando); 3 (presente) y 1 (funcionando); 3 (presente) y 2 (funcionando).</v>
      </c>
      <c r="J33" s="188" t="s">
        <v>604</v>
      </c>
      <c r="K33" s="188">
        <f>+IF(ISBLANK(VLOOKUP(A33,'Evaluación de riesgos'!$B$16:$F$160,5,0)),"",VLOOKUP(A33,'Evaluación de riesgos'!$B$16:$F$160,5,0))</f>
        <v>3</v>
      </c>
      <c r="L33" s="188">
        <f>+IF(ISBLANK(VLOOKUP(A33,'Evaluación de riesgos'!$B$16:$J$160,9,9)),"",VLOOKUP(A33,'Evaluación de riesgos'!$B$16:$J$160,9,9))</f>
        <v>3</v>
      </c>
      <c r="M33" s="188">
        <f t="shared" si="3"/>
        <v>1</v>
      </c>
      <c r="N33" s="188">
        <f t="shared" si="4"/>
        <v>0.97058823529411764</v>
      </c>
      <c r="O33" s="188"/>
      <c r="P33" s="188"/>
    </row>
    <row r="34" spans="1:16" ht="204" x14ac:dyDescent="0.2">
      <c r="A34" s="188" t="s">
        <v>620</v>
      </c>
      <c r="B34" s="188" t="str">
        <f t="shared" si="0"/>
        <v>8</v>
      </c>
      <c r="C34" s="188" t="str">
        <f>+MID(VLOOKUP(A34,'Evaluación de riesgos'!$B$13:$C$160,2,0),4,LEN(VLOOKUP(A34,'Evaluación de riesgos'!$B$13:$C$160,2,0))-4)</f>
        <v xml:space="preserve"> La Alta Dirección acorde con el análisis del entorno interno y externo, define los procesos, programas o proyectos (según aplique), susceptibles de posibles actos de corrupción</v>
      </c>
      <c r="D34" s="188" t="s">
        <v>588</v>
      </c>
      <c r="E34" s="188" t="str">
        <f>+VLOOKUP(A34,'Evaluación de riesgos'!$B$13:$K$160,3,0)</f>
        <v>Dimension de Direccionamiento Estratetegico y Planeacion.
Politica de Planeacion Institucional</v>
      </c>
      <c r="F34" s="188" t="str">
        <f>+VLOOKUP(A34,'Evaluación de riesgos'!$B$13:$K$160,10,0)</f>
        <v>Mantenimiento del control</v>
      </c>
      <c r="G34" s="188">
        <f>+VLOOKUP(A34,'Evaluación de riesgos'!$B$13:$O$160,13,0)</f>
        <v>142.54579999999999</v>
      </c>
      <c r="H34" s="189">
        <f t="shared" ref="H34:H65" si="5">+_xlfn.RANK.EQ(G34,$G$2:$G$82,1)</f>
        <v>34</v>
      </c>
      <c r="I34" s="188" t="str">
        <f t="shared" ref="I34:I65" si="6">+IF(F34=$F$2,$P$4,IF(F34=$F$3,$P$2,$P$3))</f>
        <v>Cuando en el análisis de los requerimientos en los diferenes componentes del MECI se cuente con aspectos evaluados en nivel 2 (presente) y 2 (funcionando); 3 (presente) y 1 (funcionando); 3 (presente) y 2 (funcionando).</v>
      </c>
      <c r="J34" s="193" t="s">
        <v>621</v>
      </c>
      <c r="K34" s="188">
        <f>+IF(ISBLANK(VLOOKUP(A34,'Evaluación de riesgos'!$B$16:$F$160,5,0)),"",VLOOKUP(A34,'Evaluación de riesgos'!$B$16:$F$160,5,0))</f>
        <v>3</v>
      </c>
      <c r="L34" s="188">
        <f>+IF(ISBLANK(VLOOKUP(A34,'Evaluación de riesgos'!$B$16:$J$160,9,9)),"",VLOOKUP(A34,'Evaluación de riesgos'!$B$16:$J$160,9,9))</f>
        <v>3</v>
      </c>
      <c r="M34" s="188">
        <f t="shared" ref="M34:M65" si="7">+IF(OR(AND(K34=1,L34=1),AND(ISBLANK(K34),ISBLANK(L34)),K34="",L34=""),0,IF(OR(AND(K34=1,L34=2),AND(K34=1,L34=3)),0.25,IF(OR(AND(K34=2,L34=2),AND(K34=3,L34=1),AND(K34=3,L34=2),AND(K34=2,L34=1)),0.5,IF(AND(K34=2,L34=3),0.75,1))))</f>
        <v>1</v>
      </c>
      <c r="N34" s="188">
        <f t="shared" ref="N34:N65" si="8">+AVERAGEIF($D$2:$D$82,D34,$M$2:$M$82)</f>
        <v>0.97058823529411764</v>
      </c>
      <c r="O34" s="188"/>
      <c r="P34" s="188"/>
    </row>
    <row r="35" spans="1:16" ht="204" x14ac:dyDescent="0.2">
      <c r="A35" s="188" t="s">
        <v>623</v>
      </c>
      <c r="B35" s="188" t="str">
        <f t="shared" si="0"/>
        <v>8</v>
      </c>
      <c r="C35" s="188" t="str">
        <f>+MID(VLOOKUP(A35,'Evaluación de riesgos'!$B$13:$C$160,2,0),4,LEN(VLOOKUP(A35,'Evaluación de riesgos'!$B$13:$C$160,2,0))-4)</f>
        <v xml:space="preserve"> La Alta Dirección monitorea los riesgos de corrupción con la periodicidad establecida en la Política de Administración del Riesgo</v>
      </c>
      <c r="D35" s="188" t="s">
        <v>588</v>
      </c>
      <c r="E35" s="188" t="str">
        <f>+VLOOKUP(A35,'Evaluación de riesgos'!$B$13:$K$160,3,0)</f>
        <v>Dimension de Control Interno
Linea Estrategica</v>
      </c>
      <c r="F35" s="188" t="str">
        <f>+VLOOKUP(A35,'Evaluación de riesgos'!$B$13:$K$160,10,0)</f>
        <v>Mantenimiento del control</v>
      </c>
      <c r="G35" s="188">
        <f>+VLOOKUP(A35,'Evaluación de riesgos'!$B$13:$O$160,13,0)</f>
        <v>142.63210000000001</v>
      </c>
      <c r="H35" s="189">
        <f t="shared" si="5"/>
        <v>35</v>
      </c>
      <c r="I35" s="188" t="str">
        <f t="shared" si="6"/>
        <v>Cuando en el análisis de los requerimientos en los diferenes componentes del MECI se cuente con aspectos evaluados en nivel 2 (presente) y 2 (funcionando); 3 (presente) y 1 (funcionando); 3 (presente) y 2 (funcionando).</v>
      </c>
      <c r="J35" s="193" t="s">
        <v>621</v>
      </c>
      <c r="K35" s="188">
        <f>+IF(ISBLANK(VLOOKUP(A35,'Evaluación de riesgos'!$B$16:$F$160,5,0)),"",VLOOKUP(A35,'Evaluación de riesgos'!$B$16:$F$160,5,0))</f>
        <v>3</v>
      </c>
      <c r="L35" s="188">
        <f>+IF(ISBLANK(VLOOKUP(A35,'Evaluación de riesgos'!$B$16:$J$160,9,9)),"",VLOOKUP(A35,'Evaluación de riesgos'!$B$16:$J$160,9,9))</f>
        <v>3</v>
      </c>
      <c r="M35" s="188">
        <f t="shared" si="7"/>
        <v>1</v>
      </c>
      <c r="N35" s="188">
        <f t="shared" si="8"/>
        <v>0.97058823529411764</v>
      </c>
      <c r="O35" s="188"/>
      <c r="P35" s="188"/>
    </row>
    <row r="36" spans="1:16" ht="204" x14ac:dyDescent="0.2">
      <c r="A36" s="188" t="s">
        <v>625</v>
      </c>
      <c r="B36" s="188" t="str">
        <f t="shared" si="0"/>
        <v>8</v>
      </c>
      <c r="C36" s="188" t="str">
        <f>+MID(VLOOKUP(A36,'Evaluación de riesgos'!$B$13:$C$160,2,0),4,LEN(VLOOKUP(A36,'Evaluación de riesgos'!$B$13:$C$160,2,0))-4)</f>
        <v xml:space="preserve"> Para el desarrollo de las actividades de control, la entidad considera la adecuada división de las funciones y que éstas se encuentren segregadas en diferentes personas para reducir el riesgo de acciones fraudulentas</v>
      </c>
      <c r="D36" s="188" t="s">
        <v>588</v>
      </c>
      <c r="E36" s="188" t="str">
        <f>+VLOOKUP(A36,'Evaluación de riesgos'!$B$13:$K$160,3,0)</f>
        <v>Dimension de Contro Interno
Lineas de Defensa</v>
      </c>
      <c r="F36" s="188" t="str">
        <f>+VLOOKUP(A36,'Evaluación de riesgos'!$B$13:$K$160,10,0)</f>
        <v>Mantenimiento del control</v>
      </c>
      <c r="G36" s="188">
        <f>+VLOOKUP(A36,'Evaluación de riesgos'!$B$13:$O$160,13,0)</f>
        <v>142.7456</v>
      </c>
      <c r="H36" s="189">
        <f t="shared" si="5"/>
        <v>36</v>
      </c>
      <c r="I36" s="188" t="str">
        <f t="shared" si="6"/>
        <v>Cuando en el análisis de los requerimientos en los diferenes componentes del MECI se cuente con aspectos evaluados en nivel 2 (presente) y 2 (funcionando); 3 (presente) y 1 (funcionando); 3 (presente) y 2 (funcionando).</v>
      </c>
      <c r="J36" s="193" t="s">
        <v>621</v>
      </c>
      <c r="K36" s="188">
        <f>+IF(ISBLANK(VLOOKUP(A36,'Evaluación de riesgos'!$B$16:$F$160,5,0)),"",VLOOKUP(A36,'Evaluación de riesgos'!$B$16:$F$160,5,0))</f>
        <v>3</v>
      </c>
      <c r="L36" s="188">
        <f>+IF(ISBLANK(VLOOKUP(A36,'Evaluación de riesgos'!$B$16:$J$160,9,9)),"",VLOOKUP(A36,'Evaluación de riesgos'!$B$16:$J$160,9,9))</f>
        <v>3</v>
      </c>
      <c r="M36" s="188">
        <f t="shared" si="7"/>
        <v>1</v>
      </c>
      <c r="N36" s="188">
        <f t="shared" si="8"/>
        <v>0.97058823529411764</v>
      </c>
      <c r="O36" s="188"/>
      <c r="P36" s="188"/>
    </row>
    <row r="37" spans="1:16" ht="204" x14ac:dyDescent="0.2">
      <c r="A37" s="188" t="s">
        <v>630</v>
      </c>
      <c r="B37" s="188" t="str">
        <f t="shared" si="0"/>
        <v>8</v>
      </c>
      <c r="C37" s="188" t="str">
        <f>+MID(VLOOKUP(A37,'Evaluación de riesgos'!$B$13:$C$160,2,0),4,LEN(VLOOKUP(A37,'Evaluación de riesgos'!$B$13:$C$160,2,0))-4)</f>
        <v xml:space="preserve"> La Alta Dirección evalúa fallas en los controles (diseño y ejecución) para definir cursos de acción apropiados para su mejora</v>
      </c>
      <c r="D37" s="188" t="s">
        <v>588</v>
      </c>
      <c r="E37" s="188" t="str">
        <f>+VLOOKUP(A37,'Evaluación de riesgos'!$B$13:$K$160,3,0)</f>
        <v>Dimension de Control Interno
Linea Estrategica</v>
      </c>
      <c r="F37" s="188" t="str">
        <f>+VLOOKUP(A37,'Evaluación de riesgos'!$B$13:$K$160,10,0)</f>
        <v>Mantenimiento del control</v>
      </c>
      <c r="G37" s="188">
        <f>+VLOOKUP(A37,'Evaluación de riesgos'!$B$13:$O$160,13,0)</f>
        <v>142.87450000000001</v>
      </c>
      <c r="H37" s="189">
        <f t="shared" si="5"/>
        <v>37</v>
      </c>
      <c r="I37" s="188" t="str">
        <f t="shared" si="6"/>
        <v>Cuando en el análisis de los requerimientos en los diferenes componentes del MECI se cuente con aspectos evaluados en nivel 2 (presente) y 2 (funcionando); 3 (presente) y 1 (funcionando); 3 (presente) y 2 (funcionando).</v>
      </c>
      <c r="J37" s="193" t="s">
        <v>621</v>
      </c>
      <c r="K37" s="188">
        <f>+IF(ISBLANK(VLOOKUP(A37,'Evaluación de riesgos'!$B$16:$F$160,5,0)),"",VLOOKUP(A37,'Evaluación de riesgos'!$B$16:$F$160,5,0))</f>
        <v>3</v>
      </c>
      <c r="L37" s="188">
        <f>+IF(ISBLANK(VLOOKUP(A37,'Evaluación de riesgos'!$B$16:$J$160,9,9)),"",VLOOKUP(A37,'Evaluación de riesgos'!$B$16:$J$160,9,9))</f>
        <v>3</v>
      </c>
      <c r="M37" s="188">
        <f t="shared" si="7"/>
        <v>1</v>
      </c>
      <c r="N37" s="188">
        <f t="shared" si="8"/>
        <v>0.97058823529411764</v>
      </c>
      <c r="O37" s="188"/>
      <c r="P37" s="188"/>
    </row>
    <row r="38" spans="1:16" x14ac:dyDescent="0.2">
      <c r="A38" s="188" t="s">
        <v>632</v>
      </c>
      <c r="B38" s="188" t="str">
        <f t="shared" si="0"/>
        <v>9</v>
      </c>
      <c r="C38" s="188" t="str">
        <f>+MID(VLOOKUP(A38,'Evaluación de riesgos'!$B$13:$C$160,2,0),4,LEN(VLOOKUP(A38,'Evaluación de riesgos'!$B$13:$C$160,2,0))-4)</f>
        <v xml:space="preserve"> Acorde con lo establecido en la política de Administración del Riesgo, se monitorean los factores internos y externos definidos para la entidad, a fin de establecer cambios en el entorno que determinen nuevos riesgos o ajustes a los existentes</v>
      </c>
      <c r="D38" s="188" t="s">
        <v>588</v>
      </c>
      <c r="E38" s="188" t="str">
        <f>+VLOOKUP(A38,'Evaluación de riesgos'!$B$13:$K$160,3,0)</f>
        <v>Dimension de Direccionamiento Estrategico 
Politica de Planeacion Institucional</v>
      </c>
      <c r="F38" s="188" t="str">
        <f>+VLOOKUP(A38,'Evaluación de riesgos'!$B$13:$K$160,10,0)</f>
        <v>Mantenimiento del control</v>
      </c>
      <c r="G38" s="188">
        <f>+VLOOKUP(A38,'Evaluación de riesgos'!$B$13:$O$160,13,0)</f>
        <v>142.96350000000001</v>
      </c>
      <c r="H38" s="189">
        <f t="shared" si="5"/>
        <v>38</v>
      </c>
      <c r="I38" s="188" t="str">
        <f t="shared" si="6"/>
        <v>Cuando en el análisis de los requerimientos en los diferenes componentes del MECI se cuente con aspectos evaluados en nivel 2 (presente) y 2 (funcionando); 3 (presente) y 1 (funcionando); 3 (presente) y 2 (funcionando).</v>
      </c>
      <c r="J38" s="188" t="s">
        <v>633</v>
      </c>
      <c r="K38" s="188">
        <f>+IF(ISBLANK(VLOOKUP(A38,'Evaluación de riesgos'!$B$16:$F$160,5,0)),"",VLOOKUP(A38,'Evaluación de riesgos'!$B$16:$F$160,5,0))</f>
        <v>3</v>
      </c>
      <c r="L38" s="188">
        <f>+IF(ISBLANK(VLOOKUP(A38,'Evaluación de riesgos'!$B$16:$J$160,9,9)),"",VLOOKUP(A38,'Evaluación de riesgos'!$B$16:$J$160,9,9))</f>
        <v>3</v>
      </c>
      <c r="M38" s="188">
        <f t="shared" si="7"/>
        <v>1</v>
      </c>
      <c r="N38" s="188">
        <f t="shared" si="8"/>
        <v>0.97058823529411764</v>
      </c>
      <c r="O38" s="188"/>
      <c r="P38" s="188"/>
    </row>
    <row r="39" spans="1:16" x14ac:dyDescent="0.2">
      <c r="A39" s="188" t="s">
        <v>635</v>
      </c>
      <c r="B39" s="188" t="str">
        <f t="shared" si="0"/>
        <v>9</v>
      </c>
      <c r="C39" s="188" t="str">
        <f>+MID(VLOOKUP(A39,'Evaluación de riesgos'!$B$13:$C$160,2,0),4,LEN(VLOOKUP(A39,'Evaluación de riesgos'!$B$13:$C$160,2,0))-4)</f>
        <v xml:space="preserve"> La Alta Dirección analiza los riesgos asociados a actividades tercerizadas, regionales u otras figuras externas que afecten la prestación del servicio a los usuarios, basados en los informes de la segunda y tercera linea de defensa</v>
      </c>
      <c r="D39" s="188" t="s">
        <v>588</v>
      </c>
      <c r="E39" s="188" t="str">
        <f>+VLOOKUP(A39,'Evaluación de riesgos'!$B$13:$K$160,3,0)</f>
        <v>Dimension de Control Interno
Lineas de Defensa</v>
      </c>
      <c r="F39" s="188" t="str">
        <f>+VLOOKUP(A39,'Evaluación de riesgos'!$B$13:$K$160,10,0)</f>
        <v>Deficiencia de control (diseño o ejecución)</v>
      </c>
      <c r="G39" s="188">
        <f>+VLOOKUP(A39,'Evaluación de riesgos'!$B$13:$O$160,13,0)</f>
        <v>103.0125</v>
      </c>
      <c r="H39" s="189">
        <f t="shared" si="5"/>
        <v>25</v>
      </c>
      <c r="I39" s="188" t="str">
        <f t="shared" si="6"/>
        <v>Cuando en el análisis de los requerimientos en los diferenes componentes del MECI se cuente con aspectos evaluados en nivel 1 (presente) y 1 (funcionando); 2 (presente) y 1 (funcionando).</v>
      </c>
      <c r="J39" s="188" t="s">
        <v>633</v>
      </c>
      <c r="K39" s="188">
        <f>+IF(ISBLANK(VLOOKUP(A39,'Evaluación de riesgos'!$B$16:$F$160,5,0)),"",VLOOKUP(A39,'Evaluación de riesgos'!$B$16:$F$160,5,0))</f>
        <v>3</v>
      </c>
      <c r="L39" s="188">
        <f>+IF(ISBLANK(VLOOKUP(A39,'Evaluación de riesgos'!$B$16:$J$160,9,9)),"",VLOOKUP(A39,'Evaluación de riesgos'!$B$16:$J$160,9,9))</f>
        <v>2</v>
      </c>
      <c r="M39" s="188">
        <f t="shared" si="7"/>
        <v>0.5</v>
      </c>
      <c r="N39" s="188">
        <f t="shared" si="8"/>
        <v>0.97058823529411764</v>
      </c>
      <c r="O39" s="188"/>
      <c r="P39" s="188"/>
    </row>
    <row r="40" spans="1:16" x14ac:dyDescent="0.2">
      <c r="A40" s="188" t="s">
        <v>637</v>
      </c>
      <c r="B40" s="188" t="str">
        <f t="shared" si="0"/>
        <v>9</v>
      </c>
      <c r="C40" s="188" t="str">
        <f>+MID(VLOOKUP(A40,'Evaluación de riesgos'!$B$13:$C$160,2,0),4,LEN(VLOOKUP(A40,'Evaluación de riesgos'!$B$13:$C$160,2,0))-4)</f>
        <v xml:space="preserve"> La Alta Dirección monitorea los riesgos aceptados revisando que sus condiciones no hayan cambiado y definir su pertinencia para sostenerlos o ajustarlos</v>
      </c>
      <c r="D40" s="188" t="s">
        <v>588</v>
      </c>
      <c r="E40" s="188" t="str">
        <f>+VLOOKUP(A40,'Evaluación de riesgos'!$B$13:$K$160,3,0)</f>
        <v>Dimension de Control Interno
Linea Estrategica</v>
      </c>
      <c r="F40" s="188" t="str">
        <f>+VLOOKUP(A40,'Evaluación de riesgos'!$B$13:$K$160,10,0)</f>
        <v>Mantenimiento del control</v>
      </c>
      <c r="G40" s="188">
        <f>+VLOOKUP(A40,'Evaluación de riesgos'!$B$13:$O$160,13,0)</f>
        <v>143.12360000000001</v>
      </c>
      <c r="H40" s="189">
        <f t="shared" si="5"/>
        <v>39</v>
      </c>
      <c r="I40" s="188" t="str">
        <f t="shared" si="6"/>
        <v>Cuando en el análisis de los requerimientos en los diferenes componentes del MECI se cuente con aspectos evaluados en nivel 2 (presente) y 2 (funcionando); 3 (presente) y 1 (funcionando); 3 (presente) y 2 (funcionando).</v>
      </c>
      <c r="J40" s="188" t="s">
        <v>633</v>
      </c>
      <c r="K40" s="188">
        <f>+IF(ISBLANK(VLOOKUP(A40,'Evaluación de riesgos'!$B$16:$F$160,5,0)),"",VLOOKUP(A40,'Evaluación de riesgos'!$B$16:$F$160,5,0))</f>
        <v>3</v>
      </c>
      <c r="L40" s="188">
        <f>+IF(ISBLANK(VLOOKUP(A40,'Evaluación de riesgos'!$B$16:$J$160,9,9)),"",VLOOKUP(A40,'Evaluación de riesgos'!$B$16:$J$160,9,9))</f>
        <v>3</v>
      </c>
      <c r="M40" s="188">
        <f t="shared" si="7"/>
        <v>1</v>
      </c>
      <c r="N40" s="188">
        <f t="shared" si="8"/>
        <v>0.97058823529411764</v>
      </c>
      <c r="O40" s="188"/>
      <c r="P40" s="188"/>
    </row>
    <row r="41" spans="1:16" x14ac:dyDescent="0.2">
      <c r="A41" s="188" t="s">
        <v>639</v>
      </c>
      <c r="B41" s="188" t="str">
        <f t="shared" si="0"/>
        <v>9</v>
      </c>
      <c r="C41" s="188" t="str">
        <f>+MID(VLOOKUP(A41,'Evaluación de riesgos'!$B$13:$C$160,2,0),4,LEN(VLOOKUP(A41,'Evaluación de riesgos'!$B$13:$C$160,2,0))-4)</f>
        <v xml:space="preserve"> La Alta Dirección evalúa fallas en los controles (diseño y ejecución) para definir cursos de acción apropiados para su mejora, basados en los informes de la segunda y tercera linea de defensa</v>
      </c>
      <c r="D41" s="188" t="s">
        <v>588</v>
      </c>
      <c r="E41" s="188" t="str">
        <f>+VLOOKUP(A41,'Evaluación de riesgos'!$B$13:$K$160,3,0)</f>
        <v>Dimension de Control Interno
Lineas de Defensa</v>
      </c>
      <c r="F41" s="188" t="str">
        <f>+VLOOKUP(A41,'Evaluación de riesgos'!$B$13:$K$160,10,0)</f>
        <v>Mantenimiento del control</v>
      </c>
      <c r="G41" s="188">
        <f>+VLOOKUP(A41,'Evaluación de riesgos'!$B$13:$O$160,13,0)</f>
        <v>143.2456</v>
      </c>
      <c r="H41" s="189">
        <f t="shared" si="5"/>
        <v>40</v>
      </c>
      <c r="I41" s="188" t="str">
        <f t="shared" si="6"/>
        <v>Cuando en el análisis de los requerimientos en los diferenes componentes del MECI se cuente con aspectos evaluados en nivel 2 (presente) y 2 (funcionando); 3 (presente) y 1 (funcionando); 3 (presente) y 2 (funcionando).</v>
      </c>
      <c r="J41" s="188" t="s">
        <v>633</v>
      </c>
      <c r="K41" s="188">
        <f>+IF(ISBLANK(VLOOKUP(A41,'Evaluación de riesgos'!$B$16:$F$160,5,0)),"",VLOOKUP(A41,'Evaluación de riesgos'!$B$16:$F$160,5,0))</f>
        <v>3</v>
      </c>
      <c r="L41" s="188">
        <f>+IF(ISBLANK(VLOOKUP(A41,'Evaluación de riesgos'!$B$16:$J$160,9,9)),"",VLOOKUP(A41,'Evaluación de riesgos'!$B$16:$J$160,9,9))</f>
        <v>3</v>
      </c>
      <c r="M41" s="188">
        <f t="shared" si="7"/>
        <v>1</v>
      </c>
      <c r="N41" s="188">
        <f t="shared" si="8"/>
        <v>0.97058823529411764</v>
      </c>
      <c r="O41" s="188"/>
      <c r="P41" s="188"/>
    </row>
    <row r="42" spans="1:16" x14ac:dyDescent="0.2">
      <c r="A42" s="188" t="s">
        <v>641</v>
      </c>
      <c r="B42" s="188" t="str">
        <f t="shared" si="0"/>
        <v>9</v>
      </c>
      <c r="C42" s="188" t="str">
        <f>+MID(VLOOKUP(A42,'Evaluación de riesgos'!$B$13:$C$160,2,0),4,LEN(VLOOKUP(A42,'Evaluación de riesgos'!$B$13:$C$160,2,0))-4)</f>
        <v xml:space="preserve"> La entidad analiza el impacto sobre el control interno por cambios en los diferentes niveles organizacionales</v>
      </c>
      <c r="D42" s="188" t="s">
        <v>588</v>
      </c>
      <c r="E42" s="188" t="str">
        <f>+VLOOKUP(A42,'Evaluación de riesgos'!$B$13:$K$160,3,0)</f>
        <v>Dimension de Direccionamiento Estrategico y Planeacion
Politica de Planeacion Institucional
Dimension de Control Interno
Linea Estrategica</v>
      </c>
      <c r="F42" s="188" t="str">
        <f>+VLOOKUP(A42,'Evaluación de riesgos'!$B$13:$K$160,10,0)</f>
        <v>Mantenimiento del control</v>
      </c>
      <c r="G42" s="188">
        <f>+VLOOKUP(A42,'Evaluación de riesgos'!$B$13:$O$160,13,0)</f>
        <v>143.36539999999999</v>
      </c>
      <c r="H42" s="189">
        <f t="shared" si="5"/>
        <v>41</v>
      </c>
      <c r="I42" s="188" t="str">
        <f t="shared" si="6"/>
        <v>Cuando en el análisis de los requerimientos en los diferenes componentes del MECI se cuente con aspectos evaluados en nivel 2 (presente) y 2 (funcionando); 3 (presente) y 1 (funcionando); 3 (presente) y 2 (funcionando).</v>
      </c>
      <c r="J42" s="188" t="s">
        <v>633</v>
      </c>
      <c r="K42" s="188">
        <f>+IF(ISBLANK(VLOOKUP(A42,'Evaluación de riesgos'!$B$16:$F$160,5,0)),"",VLOOKUP(A42,'Evaluación de riesgos'!$B$16:$F$160,5,0))</f>
        <v>3</v>
      </c>
      <c r="L42" s="188">
        <f>+IF(ISBLANK(VLOOKUP(A42,'Evaluación de riesgos'!$B$16:$J$160,9,9)),"",VLOOKUP(A42,'Evaluación de riesgos'!$B$16:$J$160,9,9))</f>
        <v>3</v>
      </c>
      <c r="M42" s="188">
        <f t="shared" si="7"/>
        <v>1</v>
      </c>
      <c r="N42" s="188">
        <f t="shared" si="8"/>
        <v>0.97058823529411764</v>
      </c>
      <c r="O42" s="188"/>
      <c r="P42" s="188"/>
    </row>
    <row r="43" spans="1:16" x14ac:dyDescent="0.2">
      <c r="A43" s="188" t="s">
        <v>664</v>
      </c>
      <c r="B43" s="188" t="str">
        <f t="shared" ref="B43:B82" si="9">+LEFT(A43,2)</f>
        <v>10</v>
      </c>
      <c r="C43" s="188" t="str">
        <f>+MID(VLOOKUP(A43,'Actividades de control'!$B$13:$C$176,2,0),5,LEN(VLOOKUP(A43,'Actividades de control'!$B$13:$C$176,2,0))-5)</f>
        <v xml:space="preserve"> Para el desarrollo de las actividades de control, la entidad considera la adecuada división de las funciones y que éstas se encuentren segregadas en diferentes personas para reducir el riesgo de error o de incumplimientos de alto impacto en la operación</v>
      </c>
      <c r="D43" s="188" t="s">
        <v>647</v>
      </c>
      <c r="E43" s="188" t="str">
        <f>+VLOOKUP(A43,'Actividades de control'!$B$18:$K$122,3,0)</f>
        <v>Dimension de Control Interno
Lineas de Defensa</v>
      </c>
      <c r="F43" s="188" t="str">
        <f>+VLOOKUP(A43,'Actividades de control'!$B$18:$K$122,10,0)</f>
        <v>Mantenimiento del control</v>
      </c>
      <c r="G43" s="188">
        <f>+VLOOKUP(A43,'Actividades de control'!$B$13:$N$176,13,0)</f>
        <v>223.45689999999999</v>
      </c>
      <c r="H43" s="189">
        <f t="shared" si="5"/>
        <v>48</v>
      </c>
      <c r="I43" s="188" t="str">
        <f t="shared" si="6"/>
        <v>Cuando en el análisis de los requerimientos en los diferenes componentes del MECI se cuente con aspectos evaluados en nivel 2 (presente) y 2 (funcionando); 3 (presente) y 1 (funcionando); 3 (presente) y 2 (funcionando).</v>
      </c>
      <c r="J43" s="188" t="s">
        <v>665</v>
      </c>
      <c r="K43" s="188">
        <f>+IF(ISBLANK(VLOOKUP(A43,'Actividades de control'!$B$21:$F$122,5,0)),"",VLOOKUP(A43,'Actividades de control'!$B$21:$F$122,5,0))</f>
        <v>3</v>
      </c>
      <c r="L43" s="188">
        <f>+IF(ISBLANK(VLOOKUP(A43,'Actividades de control'!$B$21:$J$122,9,0)),"",VLOOKUP(A43,'Actividades de control'!$B$21:$J$122,9,0))</f>
        <v>3</v>
      </c>
      <c r="M43" s="188">
        <f t="shared" si="7"/>
        <v>1</v>
      </c>
      <c r="N43" s="188">
        <f t="shared" si="8"/>
        <v>0.75</v>
      </c>
      <c r="O43" s="188"/>
      <c r="P43" s="188"/>
    </row>
    <row r="44" spans="1:16" x14ac:dyDescent="0.2">
      <c r="A44" s="188" t="s">
        <v>669</v>
      </c>
      <c r="B44" s="188" t="str">
        <f t="shared" si="9"/>
        <v>10</v>
      </c>
      <c r="C44" s="188" t="str">
        <f>+MID(VLOOKUP(A44,'Actividades de control'!$B$13:$C$176,2,0),5,LEN(VLOOKUP(A44,'Actividades de control'!$B$13:$C$176,2,0))-5)</f>
        <v xml:space="preserve"> Se han idenfificado y documentado las situaciones específicas en donde no es posible segregar adecuadamente las funciones (ej: falta de personal, presupuesto), con el fin de definir actividades de control alternativas para cubrir los riesgos identificados.</v>
      </c>
      <c r="D44" s="188" t="s">
        <v>647</v>
      </c>
      <c r="E44" s="188" t="str">
        <f>+VLOOKUP(A44,'Actividades de control'!$B$18:$K$122,3,0)</f>
        <v>Dimension de Control Interno
Lineas de Defensa</v>
      </c>
      <c r="F44" s="188" t="str">
        <f>+VLOOKUP(A44,'Actividades de control'!$B$18:$K$122,10,0)</f>
        <v>Mantenimiento del control</v>
      </c>
      <c r="G44" s="188">
        <f>+VLOOKUP(A44,'Actividades de control'!$B$13:$N$176,13,0)</f>
        <v>223.5478</v>
      </c>
      <c r="H44" s="189">
        <f t="shared" si="5"/>
        <v>49</v>
      </c>
      <c r="I44" s="188" t="str">
        <f t="shared" si="6"/>
        <v>Cuando en el análisis de los requerimientos en los diferenes componentes del MECI se cuente con aspectos evaluados en nivel 2 (presente) y 2 (funcionando); 3 (presente) y 1 (funcionando); 3 (presente) y 2 (funcionando).</v>
      </c>
      <c r="J44" s="188" t="s">
        <v>665</v>
      </c>
      <c r="K44" s="188">
        <f>+IF(ISBLANK(VLOOKUP(A44,'Actividades de control'!$B$21:$F$122,5,0)),"",VLOOKUP(A44,'Actividades de control'!$B$21:$F$122,5,0))</f>
        <v>3</v>
      </c>
      <c r="L44" s="188">
        <f>+IF(ISBLANK(VLOOKUP(A44,'Actividades de control'!$B$21:$J$122,9,0)),"",VLOOKUP(A44,'Actividades de control'!$B$21:$J$122,9,0))</f>
        <v>3</v>
      </c>
      <c r="M44" s="188">
        <f t="shared" si="7"/>
        <v>1</v>
      </c>
      <c r="N44" s="188">
        <f t="shared" si="8"/>
        <v>0.75</v>
      </c>
      <c r="O44" s="188"/>
      <c r="P44" s="188"/>
    </row>
    <row r="45" spans="1:16" x14ac:dyDescent="0.2">
      <c r="A45" s="188" t="s">
        <v>672</v>
      </c>
      <c r="B45" s="188" t="str">
        <f t="shared" si="9"/>
        <v>10</v>
      </c>
      <c r="C45" s="188" t="str">
        <f>+MID(VLOOKUP(A45,'Actividades de control'!$B$13:$C$176,2,0),5,LEN(VLOOKUP(A45,'Actividades de control'!$B$13:$C$176,2,0))-5)</f>
        <v xml:space="preserve"> El diseño de otros  sistemas de gestión (bajo normas o estándares internacionales como la ISO), se intregan de forma adecuada a la estructura de control de la entidad</v>
      </c>
      <c r="D45" s="188" t="s">
        <v>647</v>
      </c>
      <c r="E45" s="188" t="str">
        <f>+VLOOKUP(A45,'Actividades de control'!$B$18:$K$122,3,0)</f>
        <v xml:space="preserve">
Dimension de Gestion con Valores para Resultados
Dimension de Control Interno
Lineas de Defensa</v>
      </c>
      <c r="F45" s="188" t="str">
        <f>+VLOOKUP(A45,'Actividades de control'!$B$18:$K$122,10,0)</f>
        <v>Mantenimiento del control</v>
      </c>
      <c r="G45" s="188">
        <f>+VLOOKUP(A45,'Actividades de control'!$B$13:$N$176,13,0)</f>
        <v>223.64580000000001</v>
      </c>
      <c r="H45" s="189">
        <f t="shared" si="5"/>
        <v>50</v>
      </c>
      <c r="I45" s="188" t="str">
        <f t="shared" si="6"/>
        <v>Cuando en el análisis de los requerimientos en los diferenes componentes del MECI se cuente con aspectos evaluados en nivel 2 (presente) y 2 (funcionando); 3 (presente) y 1 (funcionando); 3 (presente) y 2 (funcionando).</v>
      </c>
      <c r="J45" s="188" t="s">
        <v>665</v>
      </c>
      <c r="K45" s="188">
        <f>+IF(ISBLANK(VLOOKUP(A45,'Actividades de control'!$B$21:$F$122,5,0)),"",VLOOKUP(A45,'Actividades de control'!$B$21:$F$122,5,0))</f>
        <v>3</v>
      </c>
      <c r="L45" s="188">
        <f>+IF(ISBLANK(VLOOKUP(A45,'Actividades de control'!$B$21:$J$122,9,0)),"",VLOOKUP(A45,'Actividades de control'!$B$21:$J$122,9,0))</f>
        <v>3</v>
      </c>
      <c r="M45" s="188">
        <f t="shared" si="7"/>
        <v>1</v>
      </c>
      <c r="N45" s="188">
        <f t="shared" si="8"/>
        <v>0.75</v>
      </c>
      <c r="O45" s="188"/>
      <c r="P45" s="188"/>
    </row>
    <row r="46" spans="1:16" x14ac:dyDescent="0.2">
      <c r="A46" s="188" t="s">
        <v>646</v>
      </c>
      <c r="B46" s="188" t="str">
        <f t="shared" si="9"/>
        <v>11</v>
      </c>
      <c r="C46" s="188" t="str">
        <f>+MID(VLOOKUP(A46,'Actividades de control'!$B$13:$C$176,2,0),5,LEN(VLOOKUP(A46,'Actividades de control'!$B$13:$C$176,2,0))-5)</f>
        <v xml:space="preserve"> La entidad establece actividades de control relevantes sobre las infraestructuras tecnológicas; los procesos de gestión de la seguridad y sobre los procesos de adquisición, desarrollo y mantenimiento de tecnologías</v>
      </c>
      <c r="D46" s="188" t="s">
        <v>647</v>
      </c>
      <c r="E46" s="188" t="str">
        <f>+VLOOKUP(A46,'Actividades de control'!$B$18:$K$122,3,0)</f>
        <v xml:space="preserve">Dimension de Gestion con Valores para el Resultado
Politica de Gobierno Digital 
Politica de Seguridad Digital
</v>
      </c>
      <c r="F46" s="188" t="str">
        <f>+VLOOKUP(A46,'Actividades de control'!$B$18:$K$122,10,0)</f>
        <v>Deficiencia de control (diseño o ejecución)</v>
      </c>
      <c r="G46" s="188">
        <f>+VLOOKUP(A46,'Actividades de control'!$B$13:$N$176,13,0)</f>
        <v>183.78960000000001</v>
      </c>
      <c r="H46" s="189">
        <f t="shared" si="5"/>
        <v>42</v>
      </c>
      <c r="I46" s="188" t="str">
        <f t="shared" si="6"/>
        <v>Cuando en el análisis de los requerimientos en los diferenes componentes del MECI se cuente con aspectos evaluados en nivel 1 (presente) y 1 (funcionando); 2 (presente) y 1 (funcionando).</v>
      </c>
      <c r="J46" s="188" t="s">
        <v>648</v>
      </c>
      <c r="K46" s="188">
        <f>+IF(ISBLANK(VLOOKUP(A46,'Actividades de control'!$B$21:$F$122,5,0)),"",VLOOKUP(A46,'Actividades de control'!$B$21:$F$122,5,0))</f>
        <v>3</v>
      </c>
      <c r="L46" s="188">
        <f>+IF(ISBLANK(VLOOKUP(A46,'Actividades de control'!$B$21:$J$122,9,0)),"",VLOOKUP(A46,'Actividades de control'!$B$21:$J$122,9,0))</f>
        <v>2</v>
      </c>
      <c r="M46" s="188">
        <f t="shared" si="7"/>
        <v>0.5</v>
      </c>
      <c r="N46" s="188">
        <f t="shared" si="8"/>
        <v>0.75</v>
      </c>
      <c r="O46" s="188"/>
      <c r="P46" s="188"/>
    </row>
    <row r="47" spans="1:16" x14ac:dyDescent="0.2">
      <c r="A47" s="188" t="s">
        <v>653</v>
      </c>
      <c r="B47" s="188" t="str">
        <f t="shared" si="9"/>
        <v>11</v>
      </c>
      <c r="C47" s="188" t="str">
        <f>+MID(VLOOKUP(A47,'Actividades de control'!$B$13:$C$176,2,0),5,LEN(VLOOKUP(A47,'Actividades de control'!$B$13:$C$176,2,0))-5)</f>
        <v xml:space="preserve">  Para los proveedores de tecnología  selecciona y desarrolla actividades de control internas sobre las actividades realizadas por el proveedor de servicios</v>
      </c>
      <c r="D47" s="188" t="s">
        <v>647</v>
      </c>
      <c r="E47" s="188" t="str">
        <f>+VLOOKUP(A47,'Actividades de control'!$B$18:$K$122,3,0)</f>
        <v xml:space="preserve">Dimension de Gestion con Valores para el Resultado
Politica de Gobierno Digital 
Politica de Seguridad Digital
</v>
      </c>
      <c r="F47" s="188" t="str">
        <f>+VLOOKUP(A47,'Actividades de control'!$B$18:$K$122,10,0)</f>
        <v>Deficiencia de control (diseño o ejecución)</v>
      </c>
      <c r="G47" s="188">
        <f>+VLOOKUP(A47,'Actividades de control'!$B$13:$N$176,13,0)</f>
        <v>183.84559999999999</v>
      </c>
      <c r="H47" s="189">
        <f t="shared" si="5"/>
        <v>43</v>
      </c>
      <c r="I47" s="188" t="str">
        <f t="shared" si="6"/>
        <v>Cuando en el análisis de los requerimientos en los diferenes componentes del MECI se cuente con aspectos evaluados en nivel 1 (presente) y 1 (funcionando); 2 (presente) y 1 (funcionando).</v>
      </c>
      <c r="J47" s="188" t="s">
        <v>648</v>
      </c>
      <c r="K47" s="188">
        <f>+IF(ISBLANK(VLOOKUP(A47,'Actividades de control'!$B$21:$F$122,5,0)),"",VLOOKUP(A47,'Actividades de control'!$B$21:$F$122,5,0))</f>
        <v>3</v>
      </c>
      <c r="L47" s="188">
        <f>+IF(ISBLANK(VLOOKUP(A47,'Actividades de control'!$B$21:$J$122,9,0)),"",VLOOKUP(A47,'Actividades de control'!$B$21:$J$122,9,0))</f>
        <v>2</v>
      </c>
      <c r="M47" s="188">
        <f t="shared" si="7"/>
        <v>0.5</v>
      </c>
      <c r="N47" s="188">
        <f t="shared" si="8"/>
        <v>0.75</v>
      </c>
      <c r="O47" s="188"/>
      <c r="P47" s="188"/>
    </row>
    <row r="48" spans="1:16" x14ac:dyDescent="0.2">
      <c r="A48" s="188" t="s">
        <v>655</v>
      </c>
      <c r="B48" s="188" t="str">
        <f t="shared" si="9"/>
        <v>11</v>
      </c>
      <c r="C48" s="188" t="str">
        <f>+MID(VLOOKUP(A48,'Actividades de control'!$B$13:$C$176,2,0),5,LEN(VLOOKUP(A48,'Actividades de control'!$B$13:$C$176,2,0))-5)</f>
        <v xml:space="preserve"> Se cuenta con matrices de roles y usuarios siguiendo los principios de segregación de funciones.</v>
      </c>
      <c r="D48" s="188" t="s">
        <v>647</v>
      </c>
      <c r="E48" s="188" t="str">
        <f>+VLOOKUP(A48,'Actividades de control'!$B$18:$K$122,3,0)</f>
        <v xml:space="preserve">Dimension de Gestion con Valores para el Resultado
Politica de Fortalecimiento Organizacional y Simplificacion de Procesos.
</v>
      </c>
      <c r="F48" s="188" t="str">
        <f>+VLOOKUP(A48,'Actividades de control'!$B$18:$K$122,10,0)</f>
        <v>Deficiencia de control (diseño o ejecución)</v>
      </c>
      <c r="G48" s="188">
        <f>+VLOOKUP(A48,'Actividades de control'!$B$13:$N$176,13,0)</f>
        <v>183.96539999999999</v>
      </c>
      <c r="H48" s="189">
        <f t="shared" si="5"/>
        <v>44</v>
      </c>
      <c r="I48" s="188" t="str">
        <f t="shared" si="6"/>
        <v>Cuando en el análisis de los requerimientos en los diferenes componentes del MECI se cuente con aspectos evaluados en nivel 1 (presente) y 1 (funcionando); 2 (presente) y 1 (funcionando).</v>
      </c>
      <c r="J48" s="188" t="s">
        <v>648</v>
      </c>
      <c r="K48" s="188">
        <f>+IF(ISBLANK(VLOOKUP(A48,'Actividades de control'!$B$21:$F$122,5,0)),"",VLOOKUP(A48,'Actividades de control'!$B$21:$F$122,5,0))</f>
        <v>2</v>
      </c>
      <c r="L48" s="188">
        <f>+IF(ISBLANK(VLOOKUP(A48,'Actividades de control'!$B$21:$J$122,9,0)),"",VLOOKUP(A48,'Actividades de control'!$B$21:$J$122,9,0))</f>
        <v>2</v>
      </c>
      <c r="M48" s="188">
        <f t="shared" si="7"/>
        <v>0.5</v>
      </c>
      <c r="N48" s="188">
        <f t="shared" si="8"/>
        <v>0.75</v>
      </c>
      <c r="O48" s="188"/>
      <c r="P48" s="188"/>
    </row>
    <row r="49" spans="1:16" x14ac:dyDescent="0.2">
      <c r="A49" s="188" t="s">
        <v>659</v>
      </c>
      <c r="B49" s="188" t="str">
        <f t="shared" si="9"/>
        <v>11</v>
      </c>
      <c r="C49" s="188" t="str">
        <f>+MID(VLOOKUP(A49,'Actividades de control'!$B$13:$C$176,2,0),5,LEN(VLOOKUP(A49,'Actividades de control'!$B$13:$C$176,2,0))-5)</f>
        <v xml:space="preserve"> Se cuenta con información de la 3a línea de defensa, como evaluador independiente en relación con los controles implementados por el proveedor de servicios, para  asegurar que los riesgos relacionados se mitigan.</v>
      </c>
      <c r="D49" s="188" t="s">
        <v>647</v>
      </c>
      <c r="E49" s="188" t="str">
        <f>+VLOOKUP(A49,'Actividades de control'!$B$18:$K$122,3,0)</f>
        <v>Dimension Control Interno
Tercera Linea de Defensa</v>
      </c>
      <c r="F49" s="188" t="str">
        <f>+VLOOKUP(A49,'Actividades de control'!$B$18:$K$122,10,0)</f>
        <v>Deficiencia de control (diseño o ejecución)</v>
      </c>
      <c r="G49" s="188">
        <f>+VLOOKUP(A49,'Actividades de control'!$B$13:$N$176,13,0)</f>
        <v>184.01230000000001</v>
      </c>
      <c r="H49" s="189">
        <f t="shared" si="5"/>
        <v>45</v>
      </c>
      <c r="I49" s="188" t="str">
        <f t="shared" si="6"/>
        <v>Cuando en el análisis de los requerimientos en los diferenes componentes del MECI se cuente con aspectos evaluados en nivel 1 (presente) y 1 (funcionando); 2 (presente) y 1 (funcionando).</v>
      </c>
      <c r="J49" s="188" t="s">
        <v>648</v>
      </c>
      <c r="K49" s="188">
        <f>+IF(ISBLANK(VLOOKUP(A49,'Actividades de control'!$B$21:$F$122,5,0)),"",VLOOKUP(A49,'Actividades de control'!$B$21:$F$122,5,0))</f>
        <v>3</v>
      </c>
      <c r="L49" s="188">
        <f>+IF(ISBLANK(VLOOKUP(A49,'Actividades de control'!$B$21:$J$122,9,0)),"",VLOOKUP(A49,'Actividades de control'!$B$21:$J$122,9,0))</f>
        <v>2</v>
      </c>
      <c r="M49" s="188">
        <f t="shared" si="7"/>
        <v>0.5</v>
      </c>
      <c r="N49" s="188">
        <f t="shared" si="8"/>
        <v>0.75</v>
      </c>
      <c r="O49" s="188"/>
      <c r="P49" s="188"/>
    </row>
    <row r="50" spans="1:16" x14ac:dyDescent="0.2">
      <c r="A50" s="188" t="s">
        <v>676</v>
      </c>
      <c r="B50" s="188" t="str">
        <f t="shared" si="9"/>
        <v>12</v>
      </c>
      <c r="C50" s="188" t="str">
        <f>+MID(VLOOKUP(A50,'Actividades de control'!$B$13:$C$176,2,0),5,LEN(VLOOKUP(A50,'Actividades de control'!$B$13:$C$176,2,0))-5)</f>
        <v xml:space="preserve"> Se evalúa la actualización de procesos, procedimientos, políticas de operación, instructivos, manuales u otras herramientas para garantizar la aplicación adecuada de las principales actividades de control.
</v>
      </c>
      <c r="D50" s="188" t="s">
        <v>647</v>
      </c>
      <c r="E50" s="188" t="str">
        <f>+VLOOKUP(A50,'Actividades de control'!$B$18:$K$122,3,0)</f>
        <v>Dimension de Gestion con Valores para el Resultado
Politica de Fortalecimiento Organizacional y Simplificacion de Procesos.</v>
      </c>
      <c r="F50" s="188" t="str">
        <f>+VLOOKUP(A50,'Actividades de control'!$B$18:$K$122,10,0)</f>
        <v>Mantenimiento del control</v>
      </c>
      <c r="G50" s="188">
        <f>+VLOOKUP(A50,'Actividades de control'!$B$13:$N$176,13,0)</f>
        <v>224.12360000000001</v>
      </c>
      <c r="H50" s="189">
        <f t="shared" si="5"/>
        <v>51</v>
      </c>
      <c r="I50" s="188" t="str">
        <f t="shared" si="6"/>
        <v>Cuando en el análisis de los requerimientos en los diferenes componentes del MECI se cuente con aspectos evaluados en nivel 2 (presente) y 2 (funcionando); 3 (presente) y 1 (funcionando); 3 (presente) y 2 (funcionando).</v>
      </c>
      <c r="J50" s="188" t="s">
        <v>677</v>
      </c>
      <c r="K50" s="188">
        <f>+IF(ISBLANK(VLOOKUP(A50,'Actividades de control'!$B$21:$F$122,5,0)),"",VLOOKUP(A50,'Actividades de control'!$B$21:$F$122,5,0))</f>
        <v>3</v>
      </c>
      <c r="L50" s="188">
        <f>+IF(ISBLANK(VLOOKUP(A50,'Actividades de control'!$B$21:$J$122,9,0)),"",VLOOKUP(A50,'Actividades de control'!$B$21:$J$122,9,0))</f>
        <v>3</v>
      </c>
      <c r="M50" s="188">
        <f t="shared" si="7"/>
        <v>1</v>
      </c>
      <c r="N50" s="188">
        <f t="shared" si="8"/>
        <v>0.75</v>
      </c>
      <c r="O50" s="188"/>
      <c r="P50" s="188"/>
    </row>
    <row r="51" spans="1:16" x14ac:dyDescent="0.2">
      <c r="A51" s="188" t="s">
        <v>680</v>
      </c>
      <c r="B51" s="188" t="str">
        <f t="shared" si="9"/>
        <v>12</v>
      </c>
      <c r="C51" s="188" t="str">
        <f>+MID(VLOOKUP(A51,'Actividades de control'!$B$13:$C$176,2,0),6,LEN(VLOOKUP(A51,'Actividades de control'!$B$13:$C$176,2,0))-6)</f>
        <v xml:space="preserve"> El diseño de controles se evalúa frente a la gestión del riesgo</v>
      </c>
      <c r="D51" s="188" t="s">
        <v>647</v>
      </c>
      <c r="E51" s="188" t="str">
        <f>+VLOOKUP(A51,'Actividades de control'!$B$18:$K$122,3,0)</f>
        <v xml:space="preserve">Todas las Dimensiones de MIPG 
</v>
      </c>
      <c r="F51" s="188" t="str">
        <f>+VLOOKUP(A51,'Actividades de control'!$B$18:$K$122,10,0)</f>
        <v>Mantenimiento del control</v>
      </c>
      <c r="G51" s="188">
        <f>+VLOOKUP(A51,'Actividades de control'!$B$13:$N$176,13,0)</f>
        <v>224.23650000000001</v>
      </c>
      <c r="H51" s="189">
        <f t="shared" si="5"/>
        <v>52</v>
      </c>
      <c r="I51" s="188" t="str">
        <f t="shared" si="6"/>
        <v>Cuando en el análisis de los requerimientos en los diferenes componentes del MECI se cuente con aspectos evaluados en nivel 2 (presente) y 2 (funcionando); 3 (presente) y 1 (funcionando); 3 (presente) y 2 (funcionando).</v>
      </c>
      <c r="J51" s="188" t="s">
        <v>677</v>
      </c>
      <c r="K51" s="188">
        <f>+IF(ISBLANK(VLOOKUP(A51,'Actividades de control'!$B$21:$F$122,5,0)),"",VLOOKUP(A51,'Actividades de control'!$B$21:$F$122,5,0))</f>
        <v>3</v>
      </c>
      <c r="L51" s="188">
        <f>+IF(ISBLANK(VLOOKUP(A51,'Actividades de control'!$B$21:$J$122,9,0)),"",VLOOKUP(A51,'Actividades de control'!$B$21:$J$122,9,0))</f>
        <v>3</v>
      </c>
      <c r="M51" s="188">
        <f t="shared" si="7"/>
        <v>1</v>
      </c>
      <c r="N51" s="188">
        <f t="shared" si="8"/>
        <v>0.75</v>
      </c>
      <c r="O51" s="188"/>
      <c r="P51" s="188"/>
    </row>
    <row r="52" spans="1:16" x14ac:dyDescent="0.2">
      <c r="A52" s="188" t="s">
        <v>684</v>
      </c>
      <c r="B52" s="188" t="str">
        <f t="shared" si="9"/>
        <v>12</v>
      </c>
      <c r="C52" s="188" t="str">
        <f>+MID(VLOOKUP(A52,'Actividades de control'!$B$13:$C$176,2,0),6,LEN(VLOOKUP(A52,'Actividades de control'!$B$13:$C$176,2,0))-6)</f>
        <v xml:space="preserve"> Monitoreo a los riesgos acorde con la política de administración de riesgo establecida para la entidad.</v>
      </c>
      <c r="D52" s="188" t="s">
        <v>647</v>
      </c>
      <c r="E52" s="188" t="str">
        <f>+VLOOKUP(A52,'Actividades de control'!$B$18:$K$122,3,0)</f>
        <v>Dimension de Direccionamiento Estrategico y Planeacion
Politica de Planeacion Institucional.</v>
      </c>
      <c r="F52" s="188" t="str">
        <f>+VLOOKUP(A52,'Actividades de control'!$B$18:$K$122,10,0)</f>
        <v>Mantenimiento del control</v>
      </c>
      <c r="G52" s="188">
        <f>+VLOOKUP(A52,'Actividades de control'!$B$13:$N$176,13,0)</f>
        <v>224.23656</v>
      </c>
      <c r="H52" s="189">
        <f t="shared" si="5"/>
        <v>53</v>
      </c>
      <c r="I52" s="188" t="str">
        <f t="shared" si="6"/>
        <v>Cuando en el análisis de los requerimientos en los diferenes componentes del MECI se cuente con aspectos evaluados en nivel 2 (presente) y 2 (funcionando); 3 (presente) y 1 (funcionando); 3 (presente) y 2 (funcionando).</v>
      </c>
      <c r="J52" s="188" t="s">
        <v>677</v>
      </c>
      <c r="K52" s="188">
        <f>+IF(ISBLANK(VLOOKUP(A52,'Actividades de control'!$B$21:$F$122,5,0)),"",VLOOKUP(A52,'Actividades de control'!$B$21:$F$122,5,0))</f>
        <v>3</v>
      </c>
      <c r="L52" s="188">
        <f>+IF(ISBLANK(VLOOKUP(A52,'Actividades de control'!$B$21:$J$122,9,0)),"",VLOOKUP(A52,'Actividades de control'!$B$21:$J$122,9,0))</f>
        <v>3</v>
      </c>
      <c r="M52" s="188">
        <f t="shared" si="7"/>
        <v>1</v>
      </c>
      <c r="N52" s="188">
        <f t="shared" si="8"/>
        <v>0.75</v>
      </c>
      <c r="O52" s="188"/>
      <c r="P52" s="188"/>
    </row>
    <row r="53" spans="1:16" x14ac:dyDescent="0.2">
      <c r="A53" s="188" t="s">
        <v>688</v>
      </c>
      <c r="B53" s="188" t="str">
        <f t="shared" si="9"/>
        <v>12</v>
      </c>
      <c r="C53" s="188" t="str">
        <f>+MID(VLOOKUP(A53,'Actividades de control'!$B$13:$C$176,2,0),6,LEN(VLOOKUP(A53,'Actividades de control'!$B$13:$C$176,2,0))-6)</f>
        <v>Verificación de que los responsables estén ejecutando los controles tal como han sido diseñados</v>
      </c>
      <c r="D53" s="188" t="s">
        <v>647</v>
      </c>
      <c r="E53" s="188" t="str">
        <f>+VLOOKUP(A53,'Actividades de control'!$B$18:$K$122,3,0)</f>
        <v>Dimension Control Interno
Segunda Linea de Defensa</v>
      </c>
      <c r="F53" s="188" t="str">
        <f>+VLOOKUP(A53,'Actividades de control'!$B$18:$K$122,10,0)</f>
        <v>Deficiencia de control (diseño o ejecución)</v>
      </c>
      <c r="G53" s="188">
        <f>+VLOOKUP(A53,'Actividades de control'!$B$13:$N$176,13,0)</f>
        <v>184.23656800000001</v>
      </c>
      <c r="H53" s="189">
        <f t="shared" si="5"/>
        <v>46</v>
      </c>
      <c r="I53" s="188" t="str">
        <f t="shared" si="6"/>
        <v>Cuando en el análisis de los requerimientos en los diferenes componentes del MECI se cuente con aspectos evaluados en nivel 1 (presente) y 1 (funcionando); 2 (presente) y 1 (funcionando).</v>
      </c>
      <c r="J53" s="188" t="s">
        <v>677</v>
      </c>
      <c r="K53" s="188">
        <f>+IF(ISBLANK(VLOOKUP(A53,'Actividades de control'!$B$21:$F$122,5,0)),"",VLOOKUP(A53,'Actividades de control'!$B$21:$F$122,5,0))</f>
        <v>3</v>
      </c>
      <c r="L53" s="188">
        <f>+IF(ISBLANK(VLOOKUP(A53,'Actividades de control'!$B$21:$J$122,9,0)),"",VLOOKUP(A53,'Actividades de control'!$B$21:$J$122,9,0))</f>
        <v>2</v>
      </c>
      <c r="M53" s="188">
        <f t="shared" si="7"/>
        <v>0.5</v>
      </c>
      <c r="N53" s="188">
        <f t="shared" si="8"/>
        <v>0.75</v>
      </c>
      <c r="O53" s="188"/>
      <c r="P53" s="188"/>
    </row>
    <row r="54" spans="1:16" x14ac:dyDescent="0.2">
      <c r="A54" s="188" t="s">
        <v>692</v>
      </c>
      <c r="B54" s="188" t="str">
        <f t="shared" si="9"/>
        <v>12</v>
      </c>
      <c r="C54" s="188" t="str">
        <f>+MID(VLOOKUP(A54,'Actividades de control'!$B$13:$C$176,2,0),6,LEN(VLOOKUP(A54,'Actividades de control'!$B$13:$C$176,2,0))-6)</f>
        <v xml:space="preserve"> Se evalúa la adecuación de los controles a las especificidades de cada proceso, considerando cambios en regulaciones, estructuras internas u otros aspectos que determinen cambios en su diseño</v>
      </c>
      <c r="D54" s="188" t="s">
        <v>647</v>
      </c>
      <c r="E54" s="188" t="str">
        <f>+VLOOKUP(A54,'Actividades de control'!$B$18:$K$122,3,0)</f>
        <v>Dimension Control Interno
 Lineas de Defensa</v>
      </c>
      <c r="F54" s="188" t="str">
        <f>+VLOOKUP(A54,'Actividades de control'!$B$18:$K$122,10,0)</f>
        <v>Deficiencia de control (diseño o ejecución)</v>
      </c>
      <c r="G54" s="188">
        <f>+VLOOKUP(A54,'Actividades de control'!$B$13:$N$176,13,0)</f>
        <v>184.3569</v>
      </c>
      <c r="H54" s="189">
        <f t="shared" si="5"/>
        <v>47</v>
      </c>
      <c r="I54" s="188" t="str">
        <f t="shared" si="6"/>
        <v>Cuando en el análisis de los requerimientos en los diferenes componentes del MECI se cuente con aspectos evaluados en nivel 1 (presente) y 1 (funcionando); 2 (presente) y 1 (funcionando).</v>
      </c>
      <c r="J54" s="188" t="s">
        <v>677</v>
      </c>
      <c r="K54" s="188">
        <f>+IF(ISBLANK(VLOOKUP(A54,'Actividades de control'!$B$21:$F$122,5,0)),"",VLOOKUP(A54,'Actividades de control'!$B$21:$F$122,5,0))</f>
        <v>3</v>
      </c>
      <c r="L54" s="188">
        <f>+IF(ISBLANK(VLOOKUP(A54,'Actividades de control'!$B$21:$J$122,9,0)),"",VLOOKUP(A54,'Actividades de control'!$B$21:$J$122,9,0))</f>
        <v>2</v>
      </c>
      <c r="M54" s="188">
        <f t="shared" si="7"/>
        <v>0.5</v>
      </c>
      <c r="N54" s="188">
        <f t="shared" si="8"/>
        <v>0.75</v>
      </c>
      <c r="O54" s="188"/>
      <c r="P54" s="188"/>
    </row>
    <row r="55" spans="1:16" ht="12.75" customHeight="1" x14ac:dyDescent="0.2">
      <c r="A55" s="188" t="s">
        <v>707</v>
      </c>
      <c r="B55" s="188" t="str">
        <f t="shared" si="9"/>
        <v>13</v>
      </c>
      <c r="C55" s="188" t="str">
        <f>+MID(VLOOKUP(A55,'Info y Comunicación'!$B$13:$C$160,2,0),6,LEN(VLOOKUP(A55,'Info y Comunicación'!$B$13:$C$160,2,0))-6)</f>
        <v>La entidad ha diseñado sistemas de información para capturar y procesar datos y transformarlos en información para alcanzar los requerimientos de información definidos</v>
      </c>
      <c r="D55" s="188" t="s">
        <v>695</v>
      </c>
      <c r="E55" s="188" t="str">
        <f>+VLOOKUP(A55,'Info y Comunicación'!$B$15:$K$138,3,0)</f>
        <v xml:space="preserve">Dimension de Informacion y comunicación 
</v>
      </c>
      <c r="F55" s="188" t="str">
        <f>+VLOOKUP(A55,'Info y Comunicación'!$B$15:$K$138,10,0)</f>
        <v>Deficiencia de control (diseño o ejecución)</v>
      </c>
      <c r="G55" s="188">
        <f>+VLOOKUP(A55,'Info y Comunicación'!$B$13:$N$160,13,0)</f>
        <v>264.45690000000002</v>
      </c>
      <c r="H55" s="189">
        <f t="shared" si="5"/>
        <v>54</v>
      </c>
      <c r="I55" s="188" t="str">
        <f t="shared" si="6"/>
        <v>Cuando en el análisis de los requerimientos en los diferenes componentes del MECI se cuente con aspectos evaluados en nivel 1 (presente) y 1 (funcionando); 2 (presente) y 1 (funcionando).</v>
      </c>
      <c r="J55" s="188" t="s">
        <v>696</v>
      </c>
      <c r="K55" s="188">
        <f>+IF(ISBLANK(VLOOKUP(A55,'Info y Comunicación'!$B$19:$F$138,5,0)),"",VLOOKUP(A55,'Info y Comunicación'!$B$19:$F$138,5,0))</f>
        <v>3</v>
      </c>
      <c r="L55" s="188">
        <f>+IF(ISBLANK(VLOOKUP(A55,'Info y Comunicación'!$B$19:$J$138,9,0)),"",VLOOKUP(A55,'Info y Comunicación'!$B$19:$J$138,9,0))</f>
        <v>2</v>
      </c>
      <c r="M55" s="188">
        <f t="shared" si="7"/>
        <v>0.5</v>
      </c>
      <c r="N55" s="188">
        <f t="shared" si="8"/>
        <v>0.8214285714285714</v>
      </c>
      <c r="O55" s="188"/>
      <c r="P55" s="188"/>
    </row>
    <row r="56" spans="1:16" ht="12.75" customHeight="1" x14ac:dyDescent="0.2">
      <c r="A56" s="188" t="s">
        <v>694</v>
      </c>
      <c r="B56" s="188" t="str">
        <f t="shared" si="9"/>
        <v>13</v>
      </c>
      <c r="C56" s="188" t="str">
        <f>+MID(VLOOKUP(A56,'Info y Comunicación'!$B$13:$C$160,2,0),6,LEN(VLOOKUP(A56,'Info y Comunicación'!$B$13:$C$160,2,0))-6)</f>
        <v xml:space="preserve"> La entidad cuenta con el inventario de información relevante (interno/externa) y cuenta con un mecanismo que permita su actualización</v>
      </c>
      <c r="D56" s="188" t="s">
        <v>695</v>
      </c>
      <c r="E56" s="188" t="str">
        <f>+VLOOKUP(A56,'Info y Comunicación'!$B$15:$K$138,3,0)</f>
        <v>Dimension de Informacion y comunicación 
Politica de Transparencia y Acceso a la Informaciòn Publica</v>
      </c>
      <c r="F56" s="188" t="str">
        <f>+VLOOKUP(A56,'Info y Comunicación'!$B$15:$K$138,10,0)</f>
        <v>Deficiencia de control (diseño o ejecución)</v>
      </c>
      <c r="G56" s="188">
        <f>+VLOOKUP(A56,'Info y Comunicación'!$B$13:$N$160,13,0)</f>
        <v>264.56319999999999</v>
      </c>
      <c r="H56" s="189">
        <f t="shared" si="5"/>
        <v>55</v>
      </c>
      <c r="I56" s="188" t="str">
        <f t="shared" si="6"/>
        <v>Cuando en el análisis de los requerimientos en los diferenes componentes del MECI se cuente con aspectos evaluados en nivel 1 (presente) y 1 (funcionando); 2 (presente) y 1 (funcionando).</v>
      </c>
      <c r="J56" s="188" t="s">
        <v>696</v>
      </c>
      <c r="K56" s="188">
        <f>+IF(ISBLANK(VLOOKUP(A56,'Info y Comunicación'!$B$19:$F$138,5,0)),"",VLOOKUP(A56,'Info y Comunicación'!$B$19:$F$138,5,0))</f>
        <v>3</v>
      </c>
      <c r="L56" s="188">
        <f>+IF(ISBLANK(VLOOKUP(A56,'Info y Comunicación'!$B$19:$J$138,9,0)),"",VLOOKUP(A56,'Info y Comunicación'!$B$19:$J$138,9,0))</f>
        <v>2</v>
      </c>
      <c r="M56" s="188">
        <f t="shared" si="7"/>
        <v>0.5</v>
      </c>
      <c r="N56" s="188">
        <f t="shared" si="8"/>
        <v>0.8214285714285714</v>
      </c>
      <c r="O56" s="188"/>
      <c r="P56" s="188"/>
    </row>
    <row r="57" spans="1:16" ht="12.75" customHeight="1" x14ac:dyDescent="0.2">
      <c r="A57" s="188" t="s">
        <v>701</v>
      </c>
      <c r="B57" s="188" t="str">
        <f t="shared" si="9"/>
        <v>13</v>
      </c>
      <c r="C57" s="188" t="str">
        <f>+MID(VLOOKUP(A57,'Info y Comunicación'!$B$13:$C$160,2,0),6,LEN(VLOOKUP(A57,'Info y Comunicación'!$B$13:$C$160,2,0))-6)</f>
        <v>La entidad considera un ámbito amplio de fuentes de datos (internas y externas), para la captura y procesamiento posterior de información clave para la consecución de metas y objetivos</v>
      </c>
      <c r="D57" s="188" t="s">
        <v>695</v>
      </c>
      <c r="E57" s="188" t="str">
        <f>+VLOOKUP(A57,'Info y Comunicación'!$B$15:$K$138,3,0)</f>
        <v>Dimension de Informacion y comunicación 
Politica de Transparencia y Acceso a la Informaciòn Publica</v>
      </c>
      <c r="F57" s="188" t="str">
        <f>+VLOOKUP(A57,'Info y Comunicación'!$B$15:$K$138,10,0)</f>
        <v>Deficiencia de control (diseño o ejecución)</v>
      </c>
      <c r="G57" s="188">
        <f>+VLOOKUP(A57,'Info y Comunicación'!$B$13:$N$160,13,0)</f>
        <v>264.63209999999998</v>
      </c>
      <c r="H57" s="189">
        <f t="shared" si="5"/>
        <v>56</v>
      </c>
      <c r="I57" s="188" t="str">
        <f t="shared" si="6"/>
        <v>Cuando en el análisis de los requerimientos en los diferenes componentes del MECI se cuente con aspectos evaluados en nivel 1 (presente) y 1 (funcionando); 2 (presente) y 1 (funcionando).</v>
      </c>
      <c r="J57" s="188" t="s">
        <v>696</v>
      </c>
      <c r="K57" s="188">
        <f>+IF(ISBLANK(VLOOKUP(A57,'Info y Comunicación'!$B$19:$F$138,5,0)),"",VLOOKUP(A57,'Info y Comunicación'!$B$19:$F$138,5,0))</f>
        <v>3</v>
      </c>
      <c r="L57" s="188">
        <f>+IF(ISBLANK(VLOOKUP(A57,'Info y Comunicación'!$B$19:$J$138,9,0)),"",VLOOKUP(A57,'Info y Comunicación'!$B$19:$J$138,9,0))</f>
        <v>2</v>
      </c>
      <c r="M57" s="188">
        <f t="shared" si="7"/>
        <v>0.5</v>
      </c>
      <c r="N57" s="188">
        <f t="shared" si="8"/>
        <v>0.8214285714285714</v>
      </c>
      <c r="O57" s="188"/>
      <c r="P57" s="188"/>
    </row>
    <row r="58" spans="1:16" ht="12.75" customHeight="1" x14ac:dyDescent="0.2">
      <c r="A58" s="188" t="s">
        <v>703</v>
      </c>
      <c r="B58" s="188" t="str">
        <f t="shared" si="9"/>
        <v>13</v>
      </c>
      <c r="C58" s="188" t="str">
        <f>+MID(VLOOKUP(A58,'Info y Comunicación'!$B$13:$C$160,2,0),6,LEN(VLOOKUP(A58,'Info y Comunicación'!$B$13:$C$160,2,0))-6)</f>
        <v>La entidad ha desarrollado e implementado actividades de control sobre la integridad, confidencialidad y disponibilidad de los datos e información definidos como relevantes</v>
      </c>
      <c r="D58" s="188" t="s">
        <v>695</v>
      </c>
      <c r="E58" s="188" t="str">
        <f>+VLOOKUP(A58,'Info y Comunicación'!$B$15:$K$138,3,0)</f>
        <v>Dimension de Informacion y comunicación 
Politica de Transparencia y Acceso a la Informaciòn Publica</v>
      </c>
      <c r="F58" s="188" t="str">
        <f>+VLOOKUP(A58,'Info y Comunicación'!$B$15:$K$138,10,0)</f>
        <v>Mantenimiento del control</v>
      </c>
      <c r="G58" s="188">
        <f>+VLOOKUP(A58,'Info y Comunicación'!$B$13:$N$160,13,0)</f>
        <v>304.78960000000001</v>
      </c>
      <c r="H58" s="189">
        <f t="shared" si="5"/>
        <v>59</v>
      </c>
      <c r="I58" s="188" t="str">
        <f t="shared" si="6"/>
        <v>Cuando en el análisis de los requerimientos en los diferenes componentes del MECI se cuente con aspectos evaluados en nivel 2 (presente) y 2 (funcionando); 3 (presente) y 1 (funcionando); 3 (presente) y 2 (funcionando).</v>
      </c>
      <c r="J58" s="188" t="s">
        <v>696</v>
      </c>
      <c r="K58" s="188">
        <f>+IF(ISBLANK(VLOOKUP(A58,'Info y Comunicación'!$B$19:$F$138,5,0)),"",VLOOKUP(A58,'Info y Comunicación'!$B$19:$F$138,5,0))</f>
        <v>3</v>
      </c>
      <c r="L58" s="188">
        <f>+IF(ISBLANK(VLOOKUP(A58,'Info y Comunicación'!$B$19:$J$138,9,0)),"",VLOOKUP(A58,'Info y Comunicación'!$B$19:$J$138,9,0))</f>
        <v>3</v>
      </c>
      <c r="M58" s="188">
        <f t="shared" si="7"/>
        <v>1</v>
      </c>
      <c r="N58" s="188">
        <f t="shared" si="8"/>
        <v>0.8214285714285714</v>
      </c>
      <c r="O58" s="188"/>
      <c r="P58" s="188"/>
    </row>
    <row r="59" spans="1:16" ht="12.75" customHeight="1" x14ac:dyDescent="0.2">
      <c r="A59" s="188" t="s">
        <v>711</v>
      </c>
      <c r="B59" s="188" t="str">
        <f t="shared" si="9"/>
        <v>14</v>
      </c>
      <c r="C59" s="188" t="str">
        <f>+MID(VLOOKUP(A59,'Info y Comunicación'!$B$13:$C$160,2,0),6,LEN(VLOOKUP(A59,'Info y Comunicación'!$B$13:$C$160,2,0))-6)</f>
        <v>Para la comunicación interna la Alta Dirección tiene mecanismos que permitan dar a conocer los objetivos y metas estratégicas, de manera tal que todo el personal entiende su papel en su consecución. (Considera los canales más apropiados y evalúa su efectividad)</v>
      </c>
      <c r="D59" s="188" t="s">
        <v>695</v>
      </c>
      <c r="E59" s="188" t="str">
        <f>+VLOOKUP(A59,'Info y Comunicación'!$B$15:$K$138,3,0)</f>
        <v xml:space="preserve">Dimension de Informacion y comunicación
</v>
      </c>
      <c r="F59" s="188" t="str">
        <f>+VLOOKUP(A59,'Info y Comunicación'!$B$15:$K$138,10,0)</f>
        <v>Mantenimiento del control</v>
      </c>
      <c r="G59" s="188">
        <f>+VLOOKUP(A59,'Info y Comunicación'!$B$13:$N$160,13,0)</f>
        <v>304.8965</v>
      </c>
      <c r="H59" s="189">
        <f t="shared" si="5"/>
        <v>60</v>
      </c>
      <c r="I59" s="188" t="str">
        <f t="shared" si="6"/>
        <v>Cuando en el análisis de los requerimientos en los diferenes componentes del MECI se cuente con aspectos evaluados en nivel 2 (presente) y 2 (funcionando); 3 (presente) y 1 (funcionando); 3 (presente) y 2 (funcionando).</v>
      </c>
      <c r="J59" s="188" t="s">
        <v>712</v>
      </c>
      <c r="K59" s="188">
        <f>+IF(ISBLANK(VLOOKUP(A59,'Info y Comunicación'!$B$19:$F$138,5,0)),"",VLOOKUP(A59,'Info y Comunicación'!$B$19:$F$138,5,0))</f>
        <v>3</v>
      </c>
      <c r="L59" s="188">
        <f>+IF(ISBLANK(VLOOKUP(A59,'Info y Comunicación'!$B$19:$J$138,9,0)),"",VLOOKUP(A59,'Info y Comunicación'!$B$19:$J$138,9,0))</f>
        <v>3</v>
      </c>
      <c r="M59" s="188">
        <f t="shared" si="7"/>
        <v>1</v>
      </c>
      <c r="N59" s="188">
        <f t="shared" si="8"/>
        <v>0.8214285714285714</v>
      </c>
      <c r="O59" s="188"/>
      <c r="P59" s="188"/>
    </row>
    <row r="60" spans="1:16" ht="12.75" customHeight="1" x14ac:dyDescent="0.2">
      <c r="A60" s="188" t="s">
        <v>716</v>
      </c>
      <c r="B60" s="188" t="str">
        <f t="shared" si="9"/>
        <v>14</v>
      </c>
      <c r="C60" s="188" t="str">
        <f>+MID(VLOOKUP(A60,'Info y Comunicación'!$B$13:$C$160,2,0),6,LEN(VLOOKUP(A60,'Info y Comunicación'!$B$13:$C$160,2,0))-6)</f>
        <v>La entidad cuenta con políticas de operación relacionadas con la administración de la información (niveles de autoridad y responsabilidad</v>
      </c>
      <c r="D60" s="188" t="s">
        <v>695</v>
      </c>
      <c r="E60" s="188" t="str">
        <f>+VLOOKUP(A60,'Info y Comunicación'!$B$15:$K$138,3,0)</f>
        <v xml:space="preserve">Dimension de Informacion y comunicación
</v>
      </c>
      <c r="F60" s="188" t="str">
        <f>+VLOOKUP(A60,'Info y Comunicación'!$B$15:$K$138,10,0)</f>
        <v>Mantenimiento del control</v>
      </c>
      <c r="G60" s="188">
        <f>+VLOOKUP(A60,'Info y Comunicación'!$B$13:$N$160,13,0)</f>
        <v>304.98540000000003</v>
      </c>
      <c r="H60" s="189">
        <f t="shared" si="5"/>
        <v>61</v>
      </c>
      <c r="I60" s="188" t="str">
        <f t="shared" si="6"/>
        <v>Cuando en el análisis de los requerimientos en los diferenes componentes del MECI se cuente con aspectos evaluados en nivel 2 (presente) y 2 (funcionando); 3 (presente) y 1 (funcionando); 3 (presente) y 2 (funcionando).</v>
      </c>
      <c r="J60" s="188" t="s">
        <v>712</v>
      </c>
      <c r="K60" s="188">
        <f>+IF(ISBLANK(VLOOKUP(A60,'Info y Comunicación'!$B$19:$F$138,5,0)),"",VLOOKUP(A60,'Info y Comunicación'!$B$19:$F$138,5,0))</f>
        <v>3</v>
      </c>
      <c r="L60" s="188">
        <f>+IF(ISBLANK(VLOOKUP(A60,'Info y Comunicación'!$B$19:$J$138,9,0)),"",VLOOKUP(A60,'Info y Comunicación'!$B$19:$J$138,9,0))</f>
        <v>3</v>
      </c>
      <c r="M60" s="188">
        <f t="shared" si="7"/>
        <v>1</v>
      </c>
      <c r="N60" s="188">
        <f t="shared" si="8"/>
        <v>0.8214285714285714</v>
      </c>
      <c r="O60" s="188"/>
      <c r="P60" s="188"/>
    </row>
    <row r="61" spans="1:16" ht="12.75" customHeight="1" x14ac:dyDescent="0.2">
      <c r="A61" s="188" t="s">
        <v>721</v>
      </c>
      <c r="B61" s="188" t="str">
        <f t="shared" si="9"/>
        <v>14</v>
      </c>
      <c r="C61" s="188" t="str">
        <f>+MID(VLOOKUP(A61,'Info y Comunicación'!$B$13:$C$160,2,0),6,LEN(VLOOKUP(A61,'Info y Comunicación'!$B$13:$C$160,2,0))-6)</f>
        <v>La entidad cuenta con canales de información internos para la denuncia anónima o confidencial de posibles situaciones irregulares y se cuenta con mecanismos específicos para su manejo, de manera tal que generen la confianza para utilizarlos</v>
      </c>
      <c r="D61" s="188" t="s">
        <v>695</v>
      </c>
      <c r="E61" s="188" t="str">
        <f>+VLOOKUP(A61,'Info y Comunicación'!$B$15:$K$138,3,0)</f>
        <v xml:space="preserve">Dimension de Informacion y comunicación
</v>
      </c>
      <c r="F61" s="188" t="str">
        <f>+VLOOKUP(A61,'Info y Comunicación'!$B$15:$K$138,10,0)</f>
        <v>Mantenimiento del control</v>
      </c>
      <c r="G61" s="188">
        <f>+VLOOKUP(A61,'Info y Comunicación'!$B$13:$N$160,13,0)</f>
        <v>305.01229999999998</v>
      </c>
      <c r="H61" s="189">
        <f t="shared" si="5"/>
        <v>62</v>
      </c>
      <c r="I61" s="188" t="str">
        <f t="shared" si="6"/>
        <v>Cuando en el análisis de los requerimientos en los diferenes componentes del MECI se cuente con aspectos evaluados en nivel 2 (presente) y 2 (funcionando); 3 (presente) y 1 (funcionando); 3 (presente) y 2 (funcionando).</v>
      </c>
      <c r="J61" s="188" t="s">
        <v>712</v>
      </c>
      <c r="K61" s="188">
        <f>+IF(ISBLANK(VLOOKUP(A61,'Info y Comunicación'!$B$19:$F$138,5,0)),"",VLOOKUP(A61,'Info y Comunicación'!$B$19:$F$138,5,0))</f>
        <v>3</v>
      </c>
      <c r="L61" s="188">
        <f>+IF(ISBLANK(VLOOKUP(A61,'Info y Comunicación'!$B$19:$J$138,9,0)),"",VLOOKUP(A61,'Info y Comunicación'!$B$19:$J$138,9,0))</f>
        <v>3</v>
      </c>
      <c r="M61" s="188">
        <f t="shared" si="7"/>
        <v>1</v>
      </c>
      <c r="N61" s="188">
        <f t="shared" si="8"/>
        <v>0.8214285714285714</v>
      </c>
      <c r="O61" s="188"/>
      <c r="P61" s="188"/>
    </row>
    <row r="62" spans="1:16" ht="12.75" customHeight="1" x14ac:dyDescent="0.2">
      <c r="A62" s="188" t="s">
        <v>726</v>
      </c>
      <c r="B62" s="188" t="str">
        <f t="shared" si="9"/>
        <v>14</v>
      </c>
      <c r="C62" s="188" t="str">
        <f>+MID(VLOOKUP(A62,'Info y Comunicación'!$B$13:$C$160,2,0),6,LEN(VLOOKUP(A62,'Info y Comunicación'!$B$13:$C$160,2,0))-6)</f>
        <v>La entidad establece e implementa políticas y procedimientos para facilitar una comunicación interna efectiva</v>
      </c>
      <c r="D62" s="188" t="s">
        <v>695</v>
      </c>
      <c r="E62" s="188" t="str">
        <f>+VLOOKUP(A62,'Info y Comunicación'!$B$15:$K$138,3,0)</f>
        <v xml:space="preserve">Dimension de Informacion y comunicación
</v>
      </c>
      <c r="F62" s="188" t="str">
        <f>+VLOOKUP(A62,'Info y Comunicación'!$B$15:$K$138,10,0)</f>
        <v>Mantenimiento del control</v>
      </c>
      <c r="G62" s="188">
        <f>+VLOOKUP(A62,'Info y Comunicación'!$B$13:$N$160,13,0)</f>
        <v>305.12360000000001</v>
      </c>
      <c r="H62" s="189">
        <f t="shared" si="5"/>
        <v>63</v>
      </c>
      <c r="I62" s="188" t="str">
        <f t="shared" si="6"/>
        <v>Cuando en el análisis de los requerimientos en los diferenes componentes del MECI se cuente con aspectos evaluados en nivel 2 (presente) y 2 (funcionando); 3 (presente) y 1 (funcionando); 3 (presente) y 2 (funcionando).</v>
      </c>
      <c r="J62" s="188" t="s">
        <v>712</v>
      </c>
      <c r="K62" s="188">
        <f>+IF(ISBLANK(VLOOKUP(A62,'Info y Comunicación'!$B$19:$F$138,5,0)),"",VLOOKUP(A62,'Info y Comunicación'!$B$19:$F$138,5,0))</f>
        <v>3</v>
      </c>
      <c r="L62" s="188">
        <f>+IF(ISBLANK(VLOOKUP(A62,'Info y Comunicación'!$B$19:$J$138,9,0)),"",VLOOKUP(A62,'Info y Comunicación'!$B$19:$J$138,9,0))</f>
        <v>3</v>
      </c>
      <c r="M62" s="188">
        <f t="shared" si="7"/>
        <v>1</v>
      </c>
      <c r="N62" s="188">
        <f t="shared" si="8"/>
        <v>0.8214285714285714</v>
      </c>
      <c r="O62" s="188"/>
      <c r="P62" s="188"/>
    </row>
    <row r="63" spans="1:16" ht="12.75" customHeight="1" x14ac:dyDescent="0.2">
      <c r="A63" s="188" t="s">
        <v>731</v>
      </c>
      <c r="B63" s="188" t="str">
        <f t="shared" si="9"/>
        <v>15</v>
      </c>
      <c r="C63" s="188" t="str">
        <f>+MID(VLOOKUP(A63,'Info y Comunicación'!$B$13:$C$160,2,0),6,LEN(VLOOKUP(A63,'Info y Comunicación'!$B$13:$C$160,2,0))-6)</f>
        <v>La entidad desarrolla e implementa controles que facilitan la comunicación externa, la cual incluye  políticas y procedimientos. 
Incluye contratistas y proveedores de servicios tercerizados (cuando aplique).</v>
      </c>
      <c r="D63" s="188" t="s">
        <v>695</v>
      </c>
      <c r="E63" s="188" t="str">
        <f>+VLOOKUP(A63,'Info y Comunicación'!$B$15:$K$138,3,0)</f>
        <v xml:space="preserve">
Dimension de Informacion y Comunicación
Dimension de Control Interno
Primera Linea de Defensa</v>
      </c>
      <c r="F63" s="188" t="str">
        <f>+VLOOKUP(A63,'Info y Comunicación'!$B$15:$K$138,10,0)</f>
        <v>Deficiencia de control (diseño o ejecución)</v>
      </c>
      <c r="G63" s="188">
        <f>+VLOOKUP(A63,'Info y Comunicación'!$B$13:$N$160,13,0)</f>
        <v>265.23689999999999</v>
      </c>
      <c r="H63" s="189">
        <f t="shared" si="5"/>
        <v>57</v>
      </c>
      <c r="I63" s="188" t="str">
        <f t="shared" si="6"/>
        <v>Cuando en el análisis de los requerimientos en los diferenes componentes del MECI se cuente con aspectos evaluados en nivel 1 (presente) y 1 (funcionando); 2 (presente) y 1 (funcionando).</v>
      </c>
      <c r="J63" s="188" t="s">
        <v>732</v>
      </c>
      <c r="K63" s="188">
        <f>+IF(ISBLANK(VLOOKUP(A63,'Info y Comunicación'!$B$19:$F$138,5,0)),"",VLOOKUP(A63,'Info y Comunicación'!$B$19:$F$138,5,0))</f>
        <v>3</v>
      </c>
      <c r="L63" s="188">
        <f>+IF(ISBLANK(VLOOKUP(A63,'Info y Comunicación'!$B$19:$J$138,9,0)),"",VLOOKUP(A63,'Info y Comunicación'!$B$19:$J$138,9,0))</f>
        <v>2</v>
      </c>
      <c r="M63" s="188">
        <f t="shared" si="7"/>
        <v>0.5</v>
      </c>
      <c r="N63" s="188">
        <f t="shared" si="8"/>
        <v>0.8214285714285714</v>
      </c>
      <c r="O63" s="188"/>
      <c r="P63" s="188"/>
    </row>
    <row r="64" spans="1:16" x14ac:dyDescent="0.2">
      <c r="A64" s="188" t="s">
        <v>734</v>
      </c>
      <c r="B64" s="188" t="str">
        <f t="shared" si="9"/>
        <v>15</v>
      </c>
      <c r="C64" s="188" t="str">
        <f>+MID(VLOOKUP(A64,'Info y Comunicación'!$B$13:$C$160,2,0),6,LEN(VLOOKUP(A64,'Info y Comunicación'!$B$13:$C$160,2,0))-6)</f>
        <v>La entidad cuenta con canales externos definidos de comunicación, asociados con el tipo de información a divulgar, y éstos son reconocidos a todo nivel de la organización.</v>
      </c>
      <c r="D64" s="188" t="s">
        <v>695</v>
      </c>
      <c r="E64" s="188" t="str">
        <f>+VLOOKUP(A64,'Info y Comunicación'!$B$15:$K$138,3,0)</f>
        <v xml:space="preserve">Dimension de Informacion y Comunicación
Politica de Transparencia, acceso a la información pública y lucha
contra la corrupción </v>
      </c>
      <c r="F64" s="188" t="str">
        <f>+VLOOKUP(A64,'Info y Comunicación'!$B$15:$K$138,10,0)</f>
        <v>Deficiencia de control (diseño o ejecución)</v>
      </c>
      <c r="G64" s="188">
        <f>+VLOOKUP(A64,'Info y Comunicación'!$B$13:$N$160,13,0)</f>
        <v>265.36540000000002</v>
      </c>
      <c r="H64" s="189">
        <f t="shared" si="5"/>
        <v>58</v>
      </c>
      <c r="I64" s="188" t="str">
        <f t="shared" si="6"/>
        <v>Cuando en el análisis de los requerimientos en los diferenes componentes del MECI se cuente con aspectos evaluados en nivel 1 (presente) y 1 (funcionando); 2 (presente) y 1 (funcionando).</v>
      </c>
      <c r="J64" s="188" t="s">
        <v>732</v>
      </c>
      <c r="K64" s="188">
        <f>+IF(ISBLANK(VLOOKUP(A64,'Info y Comunicación'!$B$19:$F$138,5,0)),"",VLOOKUP(A64,'Info y Comunicación'!$B$19:$F$138,5,0))</f>
        <v>3</v>
      </c>
      <c r="L64" s="188">
        <f>+IF(ISBLANK(VLOOKUP(A64,'Info y Comunicación'!$B$19:$J$138,9,0)),"",VLOOKUP(A64,'Info y Comunicación'!$B$19:$J$138,9,0))</f>
        <v>2</v>
      </c>
      <c r="M64" s="188">
        <f t="shared" si="7"/>
        <v>0.5</v>
      </c>
      <c r="N64" s="188">
        <f t="shared" si="8"/>
        <v>0.8214285714285714</v>
      </c>
      <c r="O64" s="188"/>
      <c r="P64" s="188"/>
    </row>
    <row r="65" spans="1:16" x14ac:dyDescent="0.2">
      <c r="A65" s="188" t="s">
        <v>736</v>
      </c>
      <c r="B65" s="188" t="str">
        <f t="shared" si="9"/>
        <v>15</v>
      </c>
      <c r="C65" s="188" t="str">
        <f>+MID(VLOOKUP(A65,'Info y Comunicación'!$B$13:$C$160,2,0),6,LEN(VLOOKUP(A65,'Info y Comunicación'!$B$13:$C$160,2,0))-6)</f>
        <v>La entidad cuenta con procesos o procedimiento para el manejo de la información entrante (quién la recibe, quién la clasifica, quién la analiza), y a la respuesta requierida (quién la canaliza y la responde)</v>
      </c>
      <c r="D65" s="188" t="s">
        <v>695</v>
      </c>
      <c r="E65" s="188" t="str">
        <f>+VLOOKUP(A65,'Info y Comunicación'!$B$15:$K$138,3,0)</f>
        <v xml:space="preserve">Dimension de Informacion y Comunicación
Politica de Gestion Documental
Politica de Transparencia, acceso a la información pública y lucha
contra la corrupción </v>
      </c>
      <c r="F65" s="188" t="str">
        <f>+VLOOKUP(A65,'Info y Comunicación'!$B$15:$K$138,10,0)</f>
        <v>Mantenimiento del control</v>
      </c>
      <c r="G65" s="188">
        <f>+VLOOKUP(A65,'Info y Comunicación'!$B$13:$N$160,13,0)</f>
        <v>305.4563</v>
      </c>
      <c r="H65" s="189">
        <f t="shared" si="5"/>
        <v>64</v>
      </c>
      <c r="I65" s="188" t="str">
        <f t="shared" si="6"/>
        <v>Cuando en el análisis de los requerimientos en los diferenes componentes del MECI se cuente con aspectos evaluados en nivel 2 (presente) y 2 (funcionando); 3 (presente) y 1 (funcionando); 3 (presente) y 2 (funcionando).</v>
      </c>
      <c r="J65" s="188" t="s">
        <v>732</v>
      </c>
      <c r="K65" s="188">
        <f>+IF(ISBLANK(VLOOKUP(A65,'Info y Comunicación'!$B$19:$F$138,5,0)),"",VLOOKUP(A65,'Info y Comunicación'!$B$19:$F$138,5,0))</f>
        <v>3</v>
      </c>
      <c r="L65" s="188">
        <f>+IF(ISBLANK(VLOOKUP(A65,'Info y Comunicación'!$B$19:$J$138,9,0)),"",VLOOKUP(A65,'Info y Comunicación'!$B$19:$J$138,9,0))</f>
        <v>3</v>
      </c>
      <c r="M65" s="188">
        <f t="shared" si="7"/>
        <v>1</v>
      </c>
      <c r="N65" s="188">
        <f t="shared" si="8"/>
        <v>0.8214285714285714</v>
      </c>
      <c r="O65" s="188"/>
      <c r="P65" s="188"/>
    </row>
    <row r="66" spans="1:16" x14ac:dyDescent="0.2">
      <c r="A66" s="188" t="s">
        <v>739</v>
      </c>
      <c r="B66" s="188" t="str">
        <f t="shared" si="9"/>
        <v>15</v>
      </c>
      <c r="C66" s="188" t="str">
        <f>+MID(VLOOKUP(A66,'Info y Comunicación'!$B$13:$C$160,2,0),6,LEN(VLOOKUP(A66,'Info y Comunicación'!$B$13:$C$160,2,0))-6)</f>
        <v>La entidad cuenta con procesos o procedimientos encaminados a evaluar periodicamente la efectividad de los canales de comunicación con partes externas, así como sus contenidos, de tal forma que se puedan mejorar.</v>
      </c>
      <c r="D66" s="188" t="s">
        <v>695</v>
      </c>
      <c r="E66" s="188" t="str">
        <f>+VLOOKUP(A66,'Info y Comunicación'!$B$15:$K$138,3,0)</f>
        <v>Dimension de Informacion y Comunicación
Politica deControl Interno
Lineas de Defensa</v>
      </c>
      <c r="F66" s="188" t="str">
        <f>+VLOOKUP(A66,'Info y Comunicación'!$B$15:$K$138,10,0)</f>
        <v>Mantenimiento del control</v>
      </c>
      <c r="G66" s="188">
        <f>+VLOOKUP(A66,'Info y Comunicación'!$B$13:$N$160,13,0)</f>
        <v>305.56319999999999</v>
      </c>
      <c r="H66" s="189">
        <f t="shared" ref="H66:H97" si="10">+_xlfn.RANK.EQ(G66,$G$2:$G$82,1)</f>
        <v>65</v>
      </c>
      <c r="I66" s="188" t="str">
        <f t="shared" ref="I66:I82" si="11">+IF(F66=$F$2,$P$4,IF(F66=$F$3,$P$2,$P$3))</f>
        <v>Cuando en el análisis de los requerimientos en los diferenes componentes del MECI se cuente con aspectos evaluados en nivel 2 (presente) y 2 (funcionando); 3 (presente) y 1 (funcionando); 3 (presente) y 2 (funcionando).</v>
      </c>
      <c r="J66" s="188" t="s">
        <v>732</v>
      </c>
      <c r="K66" s="188">
        <f>+IF(ISBLANK(VLOOKUP(A66,'Info y Comunicación'!$B$19:$F$138,5,0)),"",VLOOKUP(A66,'Info y Comunicación'!$B$19:$F$138,5,0))</f>
        <v>3</v>
      </c>
      <c r="L66" s="188">
        <f>+IF(ISBLANK(VLOOKUP(A66,'Info y Comunicación'!$B$19:$J$138,9,0)),"",VLOOKUP(A66,'Info y Comunicación'!$B$19:$J$138,9,0))</f>
        <v>3</v>
      </c>
      <c r="M66" s="188">
        <f t="shared" ref="M66:M97" si="12">+IF(OR(AND(K66=1,L66=1),AND(ISBLANK(K66),ISBLANK(L66)),K66="",L66=""),0,IF(OR(AND(K66=1,L66=2),AND(K66=1,L66=3)),0.25,IF(OR(AND(K66=2,L66=2),AND(K66=3,L66=1),AND(K66=3,L66=2),AND(K66=2,L66=1)),0.5,IF(AND(K66=2,L66=3),0.75,1))))</f>
        <v>1</v>
      </c>
      <c r="N66" s="188">
        <f t="shared" ref="N66:N82" si="13">+AVERAGEIF($D$2:$D$82,D66,$M$2:$M$82)</f>
        <v>0.8214285714285714</v>
      </c>
      <c r="O66" s="188"/>
      <c r="P66" s="188"/>
    </row>
    <row r="67" spans="1:16" x14ac:dyDescent="0.2">
      <c r="A67" s="188" t="s">
        <v>741</v>
      </c>
      <c r="B67" s="188" t="str">
        <f t="shared" si="9"/>
        <v>15</v>
      </c>
      <c r="C67" s="188" t="str">
        <f>+MID(VLOOKUP(A67,'Info y Comunicación'!$B$13:$C$160,2,0),6,LEN(VLOOKUP(A67,'Info y Comunicación'!$B$13:$C$160,2,0))-6)</f>
        <v>La entidad analiza periodicamente su caracterización de usuarios o grupos de valor, a fin de actualizarla cuando sea pertinente</v>
      </c>
      <c r="D67" s="188" t="s">
        <v>695</v>
      </c>
      <c r="E67" s="188" t="str">
        <f>+VLOOKUP(A67,'Info y Comunicación'!$B$15:$K$138,3,0)</f>
        <v>Dimension de Direccionamiento Estrategico y Planeaciòn
Politica de Planeacion Institucional</v>
      </c>
      <c r="F67" s="188" t="str">
        <f>+VLOOKUP(A67,'Info y Comunicación'!$B$15:$K$138,10,0)</f>
        <v>Mantenimiento del control</v>
      </c>
      <c r="G67" s="188">
        <f>+VLOOKUP(A67,'Info y Comunicación'!$B$13:$N$160,13,0)</f>
        <v>305.63209999999998</v>
      </c>
      <c r="H67" s="189">
        <f t="shared" si="10"/>
        <v>66</v>
      </c>
      <c r="I67" s="188" t="str">
        <f t="shared" si="11"/>
        <v>Cuando en el análisis de los requerimientos en los diferenes componentes del MECI se cuente con aspectos evaluados en nivel 2 (presente) y 2 (funcionando); 3 (presente) y 1 (funcionando); 3 (presente) y 2 (funcionando).</v>
      </c>
      <c r="J67" s="188" t="s">
        <v>732</v>
      </c>
      <c r="K67" s="188">
        <f>+IF(ISBLANK(VLOOKUP(A67,'Info y Comunicación'!$B$19:$F$138,5,0)),"",VLOOKUP(A67,'Info y Comunicación'!$B$19:$F$138,5,0))</f>
        <v>3</v>
      </c>
      <c r="L67" s="188">
        <f>+IF(ISBLANK(VLOOKUP(A67,'Info y Comunicación'!$B$19:$J$138,9,0)),"",VLOOKUP(A67,'Info y Comunicación'!$B$19:$J$138,9,0))</f>
        <v>3</v>
      </c>
      <c r="M67" s="188">
        <f t="shared" si="12"/>
        <v>1</v>
      </c>
      <c r="N67" s="188">
        <f t="shared" si="13"/>
        <v>0.8214285714285714</v>
      </c>
      <c r="O67" s="188"/>
      <c r="P67" s="188"/>
    </row>
    <row r="68" spans="1:16" x14ac:dyDescent="0.2">
      <c r="A68" s="188" t="s">
        <v>746</v>
      </c>
      <c r="B68" s="188" t="str">
        <f t="shared" si="9"/>
        <v>15</v>
      </c>
      <c r="C68" s="188" t="str">
        <f>+MID(VLOOKUP(A68,'Info y Comunicación'!$B$13:$C$160,2,0),6,LEN(VLOOKUP(A68,'Info y Comunicación'!$B$13:$C$160,2,0))-6)</f>
        <v>La entidad analiza periodicamente los resultados frente a la evaluación de percepción por parte de los usuarios o grupos de valor para la incorporación de las mejoras correspondientes</v>
      </c>
      <c r="D68" s="188" t="s">
        <v>695</v>
      </c>
      <c r="E68" s="188" t="str">
        <f>+VLOOKUP(A68,'Info y Comunicación'!$B$15:$K$138,3,0)</f>
        <v>Dimension de Direccionamiento Estrategico y Planeaciòn
Politica de Planeacion Institucional</v>
      </c>
      <c r="F68" s="188" t="str">
        <f>+VLOOKUP(A68,'Info y Comunicación'!$B$15:$K$138,10,0)</f>
        <v>Mantenimiento del control</v>
      </c>
      <c r="G68" s="188">
        <f>+VLOOKUP(A68,'Info y Comunicación'!$B$13:$N$160,13,0)</f>
        <v>305.78960000000001</v>
      </c>
      <c r="H68" s="189">
        <f t="shared" si="10"/>
        <v>67</v>
      </c>
      <c r="I68" s="188" t="str">
        <f t="shared" si="11"/>
        <v>Cuando en el análisis de los requerimientos en los diferenes componentes del MECI se cuente con aspectos evaluados en nivel 2 (presente) y 2 (funcionando); 3 (presente) y 1 (funcionando); 3 (presente) y 2 (funcionando).</v>
      </c>
      <c r="J68" s="188" t="s">
        <v>732</v>
      </c>
      <c r="K68" s="188">
        <f>+IF(ISBLANK(VLOOKUP(A68,'Info y Comunicación'!$B$19:$F$138,5,0)),"",VLOOKUP(A68,'Info y Comunicación'!$B$19:$F$138,5,0))</f>
        <v>3</v>
      </c>
      <c r="L68" s="188">
        <f>+IF(ISBLANK(VLOOKUP(A68,'Info y Comunicación'!$B$19:$J$138,9,0)),"",VLOOKUP(A68,'Info y Comunicación'!$B$19:$J$138,9,0))</f>
        <v>3</v>
      </c>
      <c r="M68" s="188">
        <f t="shared" si="12"/>
        <v>1</v>
      </c>
      <c r="N68" s="188">
        <f t="shared" si="13"/>
        <v>0.8214285714285714</v>
      </c>
      <c r="O68" s="188"/>
      <c r="P68" s="188"/>
    </row>
    <row r="69" spans="1:16" x14ac:dyDescent="0.2">
      <c r="A69" s="188" t="s">
        <v>750</v>
      </c>
      <c r="B69" s="188" t="str">
        <f t="shared" si="9"/>
        <v>16</v>
      </c>
      <c r="C69" s="188" t="str">
        <f>+MID(VLOOKUP(A69,'Actividades de Monitoreo'!$B$13:$C$176,2,0),6,LEN(VLOOKUP(A69,'Actividades de Monitoreo'!$B$13:$C$176,2,0))-6)</f>
        <v>El comité Institucional de Coordinación de Control Interno aprueba anualmente el Plan Anual de Auditoría presentado por parte del Jefe de Control Interno o quien haga sus veces y hace el correspondiente seguimiento a sus ejecución</v>
      </c>
      <c r="D69" s="188" t="s">
        <v>751</v>
      </c>
      <c r="E69" s="188" t="str">
        <f>+VLOOKUP(A69,'Actividades de Monitoreo'!$B$17:$K$134,3,0)</f>
        <v>Dimension de Control Interno
Lineas Estrategica</v>
      </c>
      <c r="F69" s="188" t="str">
        <f>+VLOOKUP(A69,'Actividades de Monitoreo'!$B$17:$K$134,10,0)</f>
        <v>Mantenimiento del control</v>
      </c>
      <c r="G69" s="188">
        <f>+VLOOKUP(A69,'Actividades de Monitoreo'!$B$13:$N$176,13,0)</f>
        <v>385.87450000000001</v>
      </c>
      <c r="H69" s="189">
        <f t="shared" si="10"/>
        <v>72</v>
      </c>
      <c r="I69" s="188" t="str">
        <f t="shared" si="11"/>
        <v>Cuando en el análisis de los requerimientos en los diferenes componentes del MECI se cuente con aspectos evaluados en nivel 2 (presente) y 2 (funcionando); 3 (presente) y 1 (funcionando); 3 (presente) y 2 (funcionando).</v>
      </c>
      <c r="J69" s="188" t="s">
        <v>752</v>
      </c>
      <c r="K69" s="188">
        <f>+IF(ISBLANK(VLOOKUP(A69,'Actividades de Monitoreo'!$B$20:$F$134,5,0)),"",VLOOKUP(A69,'Actividades de Monitoreo'!$B$20:$F$134,5,0))</f>
        <v>3</v>
      </c>
      <c r="L69" s="188">
        <f>+IF(ISBLANK(VLOOKUP(A69,'Actividades de Monitoreo'!$B$20:$J$134,9,0)),"",VLOOKUP(A69,'Actividades de Monitoreo'!$B$20:$J$134,9,0))</f>
        <v>3</v>
      </c>
      <c r="M69" s="188">
        <f t="shared" si="12"/>
        <v>1</v>
      </c>
      <c r="N69" s="188">
        <f t="shared" si="13"/>
        <v>0.8571428571428571</v>
      </c>
      <c r="O69" s="188"/>
      <c r="P69" s="188"/>
    </row>
    <row r="70" spans="1:16" x14ac:dyDescent="0.2">
      <c r="A70" s="188" t="s">
        <v>756</v>
      </c>
      <c r="B70" s="188" t="str">
        <f t="shared" si="9"/>
        <v>16</v>
      </c>
      <c r="C70" s="188" t="str">
        <f>+MID(VLOOKUP(A70,'Actividades de Monitoreo'!$B$13:$C$176,2,0),6,LEN(VLOOKUP(A70,'Actividades de Monitoreo'!$B$13:$C$176,2,0))-6)</f>
        <v xml:space="preserve"> La Alta Dirección periódicamente evalúa los resultados de las evaluaciones (contínuas e independientes)  para concluir acerca de la efectividad del Sistema de Control Intern</v>
      </c>
      <c r="D70" s="188" t="s">
        <v>751</v>
      </c>
      <c r="E70" s="188" t="str">
        <f>+VLOOKUP(A70,'Actividades de Monitoreo'!$B$17:$K$134,3,0)</f>
        <v>Dimension de Control Interno
Lineas Estrategica</v>
      </c>
      <c r="F70" s="188" t="str">
        <f>+VLOOKUP(A70,'Actividades de Monitoreo'!$B$17:$K$134,10,0)</f>
        <v>Mantenimiento del control</v>
      </c>
      <c r="G70" s="188">
        <f>+VLOOKUP(A70,'Actividades de Monitoreo'!$B$13:$N$176,13,0)</f>
        <v>385.96539999999999</v>
      </c>
      <c r="H70" s="189">
        <f t="shared" si="10"/>
        <v>73</v>
      </c>
      <c r="I70" s="188" t="str">
        <f t="shared" si="11"/>
        <v>Cuando en el análisis de los requerimientos en los diferenes componentes del MECI se cuente con aspectos evaluados en nivel 2 (presente) y 2 (funcionando); 3 (presente) y 1 (funcionando); 3 (presente) y 2 (funcionando).</v>
      </c>
      <c r="J70" s="188" t="s">
        <v>752</v>
      </c>
      <c r="K70" s="188">
        <f>+IF(ISBLANK(VLOOKUP(A70,'Actividades de Monitoreo'!$B$20:$F$134,5,0)),"",VLOOKUP(A70,'Actividades de Monitoreo'!$B$20:$F$134,5,0))</f>
        <v>3</v>
      </c>
      <c r="L70" s="188">
        <f>+IF(ISBLANK(VLOOKUP(A70,'Actividades de Monitoreo'!$B$20:$J$134,9,0)),"",VLOOKUP(A70,'Actividades de Monitoreo'!$B$20:$J$134,9,0))</f>
        <v>3</v>
      </c>
      <c r="M70" s="188">
        <f t="shared" si="12"/>
        <v>1</v>
      </c>
      <c r="N70" s="188">
        <f t="shared" si="13"/>
        <v>0.8571428571428571</v>
      </c>
      <c r="O70" s="188"/>
      <c r="P70" s="188"/>
    </row>
    <row r="71" spans="1:16" x14ac:dyDescent="0.2">
      <c r="A71" s="188" t="s">
        <v>760</v>
      </c>
      <c r="B71" s="188" t="str">
        <f t="shared" si="9"/>
        <v>16</v>
      </c>
      <c r="C71" s="188" t="str">
        <f>+MID(VLOOKUP(A71,'Actividades de Monitoreo'!$B$13:$C$176,2,0),6,LEN(VLOOKUP(A71,'Actividades de Monitoreo'!$B$13:$C$176,2,0))-6)</f>
        <v xml:space="preserve"> La Oficina de Control Interno o quien haga sus veces realiza evaluaciones independientes periódicas (con una frecuencia definida con base en el análisis de riesgo), que le permite evaluar el diseño y operación de los controles establecidos y definir su efectividad para evitar la materialización de riesgos</v>
      </c>
      <c r="D71" s="188" t="s">
        <v>751</v>
      </c>
      <c r="E71" s="188" t="str">
        <f>+VLOOKUP(A71,'Actividades de Monitoreo'!$B$17:$K$134,3,0)</f>
        <v>Dimension de Control Interno
Tercera Linea de Defensa</v>
      </c>
      <c r="F71" s="188" t="str">
        <f>+VLOOKUP(A71,'Actividades de Monitoreo'!$B$17:$K$134,10,0)</f>
        <v>Mantenimiento del control</v>
      </c>
      <c r="G71" s="188">
        <f>+VLOOKUP(A71,'Actividades de Monitoreo'!$B$13:$N$176,13,0)</f>
        <v>386.01229999999998</v>
      </c>
      <c r="H71" s="189">
        <f t="shared" si="10"/>
        <v>74</v>
      </c>
      <c r="I71" s="188" t="str">
        <f t="shared" si="11"/>
        <v>Cuando en el análisis de los requerimientos en los diferenes componentes del MECI se cuente con aspectos evaluados en nivel 2 (presente) y 2 (funcionando); 3 (presente) y 1 (funcionando); 3 (presente) y 2 (funcionando).</v>
      </c>
      <c r="J71" s="188" t="s">
        <v>752</v>
      </c>
      <c r="K71" s="188">
        <f>+IF(ISBLANK(VLOOKUP(A71,'Actividades de Monitoreo'!$B$20:$F$134,5,0)),"",VLOOKUP(A71,'Actividades de Monitoreo'!$B$20:$F$134,5,0))</f>
        <v>3</v>
      </c>
      <c r="L71" s="188">
        <f>+IF(ISBLANK(VLOOKUP(A71,'Actividades de Monitoreo'!$B$20:$J$134,9,0)),"",VLOOKUP(A71,'Actividades de Monitoreo'!$B$20:$J$134,9,0))</f>
        <v>3</v>
      </c>
      <c r="M71" s="188">
        <f t="shared" si="12"/>
        <v>1</v>
      </c>
      <c r="N71" s="188">
        <f t="shared" si="13"/>
        <v>0.8571428571428571</v>
      </c>
      <c r="O71" s="188"/>
      <c r="P71" s="188"/>
    </row>
    <row r="72" spans="1:16" x14ac:dyDescent="0.2">
      <c r="A72" s="188" t="s">
        <v>765</v>
      </c>
      <c r="B72" s="188" t="str">
        <f t="shared" si="9"/>
        <v>16</v>
      </c>
      <c r="C72" s="188" t="str">
        <f>+MID(VLOOKUP(A72,'Actividades de Monitoreo'!$B$13:$C$176,2,0),6,LEN(VLOOKUP(A72,'Actividades de Monitoreo'!$B$13:$C$176,2,0))-6)</f>
        <v>Acorde con el Esquema de Líneas de Defensa se han implementado procedimientos de monitoreo continuo como parte de las actividades de la 2a línea de defensa, a fin de contar con información clave para la toma de decisiones</v>
      </c>
      <c r="D72" s="188" t="s">
        <v>751</v>
      </c>
      <c r="E72" s="188" t="str">
        <f>+VLOOKUP(A72,'Actividades de Monitoreo'!$B$17:$K$134,3,0)</f>
        <v>Dimension de Control Interno
Segunda Linea de Defensa</v>
      </c>
      <c r="F72" s="188" t="str">
        <f>+VLOOKUP(A72,'Actividades de Monitoreo'!$B$17:$K$134,10,0)</f>
        <v>Mantenimiento del control</v>
      </c>
      <c r="G72" s="188">
        <f>+VLOOKUP(A72,'Actividades de Monitoreo'!$B$13:$N$176,13,0)</f>
        <v>386.12360000000001</v>
      </c>
      <c r="H72" s="189">
        <f t="shared" si="10"/>
        <v>75</v>
      </c>
      <c r="I72" s="188" t="str">
        <f t="shared" si="11"/>
        <v>Cuando en el análisis de los requerimientos en los diferenes componentes del MECI se cuente con aspectos evaluados en nivel 2 (presente) y 2 (funcionando); 3 (presente) y 1 (funcionando); 3 (presente) y 2 (funcionando).</v>
      </c>
      <c r="J72" s="188" t="s">
        <v>752</v>
      </c>
      <c r="K72" s="188">
        <f>+IF(ISBLANK(VLOOKUP(A72,'Actividades de Monitoreo'!$B$20:$F$134,5,0)),"",VLOOKUP(A72,'Actividades de Monitoreo'!$B$20:$F$134,5,0))</f>
        <v>3</v>
      </c>
      <c r="L72" s="188">
        <f>+IF(ISBLANK(VLOOKUP(A72,'Actividades de Monitoreo'!$B$20:$J$134,9,0)),"",VLOOKUP(A72,'Actividades de Monitoreo'!$B$20:$J$134,9,0))</f>
        <v>3</v>
      </c>
      <c r="M72" s="188">
        <f t="shared" si="12"/>
        <v>1</v>
      </c>
      <c r="N72" s="188">
        <f t="shared" si="13"/>
        <v>0.8571428571428571</v>
      </c>
      <c r="O72" s="188"/>
      <c r="P72" s="188"/>
    </row>
    <row r="73" spans="1:16" x14ac:dyDescent="0.2">
      <c r="A73" s="188" t="s">
        <v>769</v>
      </c>
      <c r="B73" s="188" t="str">
        <f t="shared" si="9"/>
        <v>16</v>
      </c>
      <c r="C73" s="188" t="str">
        <f>+MID(VLOOKUP(A73,'Actividades de Monitoreo'!$B$13:$C$176,2,0),6,LEN(VLOOKUP(A73,'Actividades de Monitoreo'!$B$13:$C$176,2,0))-6)</f>
        <v>Frente a las evaluaciones independientes la entidad considera evaluaciones externas de organismos de control, de vigilancia, certificadores, ONG´s u otros que permitan tener una mirada independiente de las operaciones</v>
      </c>
      <c r="D73" s="188" t="s">
        <v>751</v>
      </c>
      <c r="E73" s="188" t="str">
        <f>+VLOOKUP(A73,'Actividades de Monitoreo'!$B$17:$K$134,3,0)</f>
        <v>Dimension de Control Interno
Lineas de Defensa</v>
      </c>
      <c r="F73" s="188" t="str">
        <f>+VLOOKUP(A73,'Actividades de Monitoreo'!$B$17:$K$134,10,0)</f>
        <v>Mantenimiento del control</v>
      </c>
      <c r="G73" s="188">
        <f>+VLOOKUP(A73,'Actividades de Monitoreo'!$B$13:$N$176,13,0)</f>
        <v>386.21359999999999</v>
      </c>
      <c r="H73" s="189">
        <f t="shared" si="10"/>
        <v>76</v>
      </c>
      <c r="I73" s="188" t="str">
        <f t="shared" si="11"/>
        <v>Cuando en el análisis de los requerimientos en los diferenes componentes del MECI se cuente con aspectos evaluados en nivel 2 (presente) y 2 (funcionando); 3 (presente) y 1 (funcionando); 3 (presente) y 2 (funcionando).</v>
      </c>
      <c r="J73" s="188" t="s">
        <v>752</v>
      </c>
      <c r="K73" s="188">
        <f>+IF(ISBLANK(VLOOKUP(A73,'Actividades de Monitoreo'!$B$20:$F$134,5,0)),"",VLOOKUP(A73,'Actividades de Monitoreo'!$B$20:$F$134,5,0))</f>
        <v>3</v>
      </c>
      <c r="L73" s="188">
        <f>+IF(ISBLANK(VLOOKUP(A73,'Actividades de Monitoreo'!$B$20:$J$134,9,0)),"",VLOOKUP(A73,'Actividades de Monitoreo'!$B$20:$J$134,9,0))</f>
        <v>3</v>
      </c>
      <c r="M73" s="188">
        <f t="shared" si="12"/>
        <v>1</v>
      </c>
      <c r="N73" s="188">
        <f t="shared" si="13"/>
        <v>0.8571428571428571</v>
      </c>
      <c r="O73" s="188"/>
      <c r="P73" s="188"/>
    </row>
    <row r="74" spans="1:16" x14ac:dyDescent="0.2">
      <c r="A74" s="188" t="s">
        <v>774</v>
      </c>
      <c r="B74" s="188" t="str">
        <f t="shared" si="9"/>
        <v>17</v>
      </c>
      <c r="C74" s="188" t="str">
        <f>+MID(VLOOKUP(A74,'Actividades de Monitoreo'!$B$13:$C$176,2,0),6,LEN(VLOOKUP(A74,'Actividades de Monitoreo'!$B$13:$C$176,2,0))-6)</f>
        <v>A partir de la información de las evaluaciones independientes, se evalúan para determinar su efecto en el Sistema de Control Interno de la entidad y su impacto en el logro de los objetivos, a fin de determinar cursos de acción para su mejora</v>
      </c>
      <c r="D74" s="188" t="s">
        <v>751</v>
      </c>
      <c r="E74" s="188" t="str">
        <f>+VLOOKUP(A74,'Actividades de Monitoreo'!$B$17:$K$134,3,0)</f>
        <v>Dimension de Control Interno
Lineas de Defensa</v>
      </c>
      <c r="F74" s="188" t="str">
        <f>+VLOOKUP(A74,'Actividades de Monitoreo'!$B$17:$K$134,10,0)</f>
        <v>Mantenimiento del control</v>
      </c>
      <c r="G74" s="188">
        <f>+VLOOKUP(A74,'Actividades de Monitoreo'!$B$13:$N$176,13,0)</f>
        <v>386.32580000000002</v>
      </c>
      <c r="H74" s="189">
        <f t="shared" si="10"/>
        <v>77</v>
      </c>
      <c r="I74" s="188" t="str">
        <f t="shared" si="11"/>
        <v>Cuando en el análisis de los requerimientos en los diferenes componentes del MECI se cuente con aspectos evaluados en nivel 2 (presente) y 2 (funcionando); 3 (presente) y 1 (funcionando); 3 (presente) y 2 (funcionando).</v>
      </c>
      <c r="J74" s="188" t="s">
        <v>775</v>
      </c>
      <c r="K74" s="188">
        <f>+IF(ISBLANK(VLOOKUP(A74,'Actividades de Monitoreo'!$B$20:$F$134,5,0)),"",VLOOKUP(A74,'Actividades de Monitoreo'!$B$20:$F$134,5,0))</f>
        <v>3</v>
      </c>
      <c r="L74" s="188">
        <f>+IF(ISBLANK(VLOOKUP(A74,'Actividades de Monitoreo'!$B$20:$J$134,9,0)),"",VLOOKUP(A74,'Actividades de Monitoreo'!$B$20:$J$134,9,0))</f>
        <v>3</v>
      </c>
      <c r="M74" s="188">
        <f t="shared" si="12"/>
        <v>1</v>
      </c>
      <c r="N74" s="188">
        <f t="shared" si="13"/>
        <v>0.8571428571428571</v>
      </c>
      <c r="O74" s="188"/>
      <c r="P74" s="188"/>
    </row>
    <row r="75" spans="1:16" x14ac:dyDescent="0.2">
      <c r="A75" s="188" t="s">
        <v>779</v>
      </c>
      <c r="B75" s="188" t="str">
        <f t="shared" si="9"/>
        <v>17</v>
      </c>
      <c r="C75" s="188" t="str">
        <f>+MID(VLOOKUP(A75,'Actividades de Monitoreo'!$B$13:$C$176,2,0),6,LEN(VLOOKUP(A75,'Actividades de Monitoreo'!$B$13:$C$176,2,0))-6)</f>
        <v>Los informes recibidos de entes externos (organismos de control, auditores externos, entidades de vigilancia entre otros) se consolidan y se concluye sobre el impacto en el Sistema de Control Interno, a fin de determinar los cursos de acción</v>
      </c>
      <c r="D75" s="188" t="s">
        <v>751</v>
      </c>
      <c r="E75" s="188" t="str">
        <f>+VLOOKUP(A75,'Actividades de Monitoreo'!$B$17:$K$134,3,0)</f>
        <v>Dimension de Control Interno
Lineas de Defensa</v>
      </c>
      <c r="F75" s="188" t="str">
        <f>+VLOOKUP(A75,'Actividades de Monitoreo'!$B$17:$K$134,10,0)</f>
        <v>Mantenimiento del control</v>
      </c>
      <c r="G75" s="188">
        <f>+VLOOKUP(A75,'Actividades de Monitoreo'!$B$13:$N$176,13,0)</f>
        <v>386.45690000000002</v>
      </c>
      <c r="H75" s="189">
        <f t="shared" si="10"/>
        <v>78</v>
      </c>
      <c r="I75" s="188" t="str">
        <f t="shared" si="11"/>
        <v>Cuando en el análisis de los requerimientos en los diferenes componentes del MECI se cuente con aspectos evaluados en nivel 2 (presente) y 2 (funcionando); 3 (presente) y 1 (funcionando); 3 (presente) y 2 (funcionando).</v>
      </c>
      <c r="J75" s="188" t="s">
        <v>775</v>
      </c>
      <c r="K75" s="188">
        <f>+IF(ISBLANK(VLOOKUP(A75,'Actividades de Monitoreo'!$B$20:$F$134,5,0)),"",VLOOKUP(A75,'Actividades de Monitoreo'!$B$20:$F$134,5,0))</f>
        <v>3</v>
      </c>
      <c r="L75" s="188">
        <f>+IF(ISBLANK(VLOOKUP(A75,'Actividades de Monitoreo'!$B$20:$J$134,9,0)),"",VLOOKUP(A75,'Actividades de Monitoreo'!$B$20:$J$134,9,0))</f>
        <v>3</v>
      </c>
      <c r="M75" s="188">
        <f t="shared" si="12"/>
        <v>1</v>
      </c>
      <c r="N75" s="188">
        <f t="shared" si="13"/>
        <v>0.8571428571428571</v>
      </c>
      <c r="O75" s="188"/>
      <c r="P75" s="188"/>
    </row>
    <row r="76" spans="1:16" x14ac:dyDescent="0.2">
      <c r="A76" s="188" t="s">
        <v>783</v>
      </c>
      <c r="B76" s="188" t="str">
        <f t="shared" si="9"/>
        <v>17</v>
      </c>
      <c r="C76" s="188" t="str">
        <f>+MID(VLOOKUP(A76,'Actividades de Monitoreo'!$B$13:$C$176,2,0),6,LEN(VLOOKUP(A76,'Actividades de Monitoreo'!$B$13:$C$176,2,0))-6)</f>
        <v>La entidad cuenta con políticas donde se establezca a quién reportar las deficiencias de control interno como resultado del monitoreo continuo</v>
      </c>
      <c r="D76" s="188" t="s">
        <v>751</v>
      </c>
      <c r="E76" s="188" t="str">
        <f>+VLOOKUP(A76,'Actividades de Monitoreo'!$B$17:$K$134,3,0)</f>
        <v>Dimension de Control Interno
Lineas de Defensa</v>
      </c>
      <c r="F76" s="188" t="str">
        <f>+VLOOKUP(A76,'Actividades de Monitoreo'!$B$17:$K$134,10,0)</f>
        <v>Mantenimiento del control</v>
      </c>
      <c r="G76" s="188">
        <f>+VLOOKUP(A76,'Actividades de Monitoreo'!$B$13:$N$176,13,0)</f>
        <v>386.56319999999999</v>
      </c>
      <c r="H76" s="189">
        <f t="shared" si="10"/>
        <v>79</v>
      </c>
      <c r="I76" s="188" t="str">
        <f t="shared" si="11"/>
        <v>Cuando en el análisis de los requerimientos en los diferenes componentes del MECI se cuente con aspectos evaluados en nivel 2 (presente) y 2 (funcionando); 3 (presente) y 1 (funcionando); 3 (presente) y 2 (funcionando).</v>
      </c>
      <c r="J76" s="188" t="s">
        <v>775</v>
      </c>
      <c r="K76" s="188">
        <f>+IF(ISBLANK(VLOOKUP(A76,'Actividades de Monitoreo'!$B$20:$F$134,5,0)),"",VLOOKUP(A76,'Actividades de Monitoreo'!$B$20:$F$134,5,0))</f>
        <v>3</v>
      </c>
      <c r="L76" s="188">
        <f>+IF(ISBLANK(VLOOKUP(A76,'Actividades de Monitoreo'!$B$20:$J$134,9,0)),"",VLOOKUP(A76,'Actividades de Monitoreo'!$B$20:$J$134,9,0))</f>
        <v>3</v>
      </c>
      <c r="M76" s="188">
        <f t="shared" si="12"/>
        <v>1</v>
      </c>
      <c r="N76" s="188">
        <f t="shared" si="13"/>
        <v>0.8571428571428571</v>
      </c>
      <c r="O76" s="188"/>
      <c r="P76" s="188"/>
    </row>
    <row r="77" spans="1:16" x14ac:dyDescent="0.2">
      <c r="A77" s="188" t="s">
        <v>786</v>
      </c>
      <c r="B77" s="188" t="str">
        <f t="shared" si="9"/>
        <v>17</v>
      </c>
      <c r="C77" s="188" t="str">
        <f>+MID(VLOOKUP(A77,'Actividades de Monitoreo'!$B$13:$C$176,2,0),6,LEN(VLOOKUP(A77,'Actividades de Monitoreo'!$B$13:$C$176,2,0))-6)</f>
        <v>La Alta Dirección hace seguimiento a las acciones correctivas relacionadas con las deficiencias comunicadas sobre el Sistema de Control Interno y si se han cumplido en el tiempo establecido</v>
      </c>
      <c r="D77" s="188" t="s">
        <v>751</v>
      </c>
      <c r="E77" s="188" t="str">
        <f>+VLOOKUP(A77,'Actividades de Monitoreo'!$B$17:$K$134,3,0)</f>
        <v>Dimension de Control Interno
Lineas de Defensa</v>
      </c>
      <c r="F77" s="188" t="str">
        <f>+VLOOKUP(A77,'Actividades de Monitoreo'!$B$17:$K$134,10,0)</f>
        <v>Mantenimiento del control</v>
      </c>
      <c r="G77" s="188">
        <f>+VLOOKUP(A77,'Actividades de Monitoreo'!$B$13:$N$176,13,0)</f>
        <v>386.78539999999998</v>
      </c>
      <c r="H77" s="189">
        <f t="shared" si="10"/>
        <v>80</v>
      </c>
      <c r="I77" s="188" t="str">
        <f t="shared" si="11"/>
        <v>Cuando en el análisis de los requerimientos en los diferenes componentes del MECI se cuente con aspectos evaluados en nivel 2 (presente) y 2 (funcionando); 3 (presente) y 1 (funcionando); 3 (presente) y 2 (funcionando).</v>
      </c>
      <c r="J77" s="188" t="s">
        <v>775</v>
      </c>
      <c r="K77" s="188">
        <f>+IF(ISBLANK(VLOOKUP(A77,'Actividades de Monitoreo'!$B$20:$F$134,5,0)),"",VLOOKUP(A77,'Actividades de Monitoreo'!$B$20:$F$134,5,0))</f>
        <v>3</v>
      </c>
      <c r="L77" s="188">
        <f>+IF(ISBLANK(VLOOKUP(A77,'Actividades de Monitoreo'!$B$20:$J$134,9,0)),"",VLOOKUP(A77,'Actividades de Monitoreo'!$B$20:$J$134,9,0))</f>
        <v>3</v>
      </c>
      <c r="M77" s="188">
        <f t="shared" si="12"/>
        <v>1</v>
      </c>
      <c r="N77" s="188">
        <f t="shared" si="13"/>
        <v>0.8571428571428571</v>
      </c>
      <c r="O77" s="188"/>
      <c r="P77" s="188"/>
    </row>
    <row r="78" spans="1:16" x14ac:dyDescent="0.2">
      <c r="A78" s="188" t="s">
        <v>790</v>
      </c>
      <c r="B78" s="188" t="str">
        <f t="shared" si="9"/>
        <v>17</v>
      </c>
      <c r="C78" s="188" t="str">
        <f>+MID(VLOOKUP(A78,'Actividades de Monitoreo'!$B$13:$C$176,2,0),6,LEN(VLOOKUP(A78,'Actividades de Monitoreo'!$B$13:$C$176,2,0))-6)</f>
        <v>Los procesos y/o servicios tercerizados, son evaluados acorde con su nivel de riesgos</v>
      </c>
      <c r="D78" s="188" t="s">
        <v>751</v>
      </c>
      <c r="E78" s="188" t="str">
        <f>+VLOOKUP(A78,'Actividades de Monitoreo'!$B$17:$K$134,3,0)</f>
        <v>Dimension de Control Interno
Lineas de Defensa</v>
      </c>
      <c r="F78" s="188" t="str">
        <f>+VLOOKUP(A78,'Actividades de Monitoreo'!$B$17:$K$134,10,0)</f>
        <v>Deficiencia de control (diseño o ejecución)</v>
      </c>
      <c r="G78" s="188">
        <f>+VLOOKUP(A78,'Actividades de Monitoreo'!$B$13:$N$176,13,0)</f>
        <v>346.87450000000001</v>
      </c>
      <c r="H78" s="189">
        <f t="shared" si="10"/>
        <v>68</v>
      </c>
      <c r="I78" s="188" t="str">
        <f t="shared" si="11"/>
        <v>Cuando en el análisis de los requerimientos en los diferenes componentes del MECI se cuente con aspectos evaluados en nivel 1 (presente) y 1 (funcionando); 2 (presente) y 1 (funcionando).</v>
      </c>
      <c r="J78" s="188" t="s">
        <v>775</v>
      </c>
      <c r="K78" s="188">
        <f>+IF(ISBLANK(VLOOKUP(A78,'Actividades de Monitoreo'!$B$20:$F$134,5,0)),"",VLOOKUP(A78,'Actividades de Monitoreo'!$B$20:$F$134,5,0))</f>
        <v>3</v>
      </c>
      <c r="L78" s="188">
        <f>+IF(ISBLANK(VLOOKUP(A78,'Actividades de Monitoreo'!$B$20:$J$134,9,0)),"",VLOOKUP(A78,'Actividades de Monitoreo'!$B$20:$J$134,9,0))</f>
        <v>2</v>
      </c>
      <c r="M78" s="188">
        <f t="shared" si="12"/>
        <v>0.5</v>
      </c>
      <c r="N78" s="188">
        <f t="shared" si="13"/>
        <v>0.8571428571428571</v>
      </c>
      <c r="O78" s="188"/>
      <c r="P78" s="188"/>
    </row>
    <row r="79" spans="1:16" x14ac:dyDescent="0.2">
      <c r="A79" s="188" t="s">
        <v>795</v>
      </c>
      <c r="B79" s="188" t="str">
        <f t="shared" si="9"/>
        <v>17</v>
      </c>
      <c r="C79" s="188" t="str">
        <f>+MID(VLOOKUP(A79,'Actividades de Monitoreo'!$B$13:$C$176,2,0),6,LEN(VLOOKUP(A79,'Actividades de Monitoreo'!$B$13:$C$176,2,0))-6)</f>
        <v>Se evalúa la información suministrada por los usuarios (Sistema PQRD), así como de otras partes interesadas para la mejora del  Sistema de Control Interno de la Entidad</v>
      </c>
      <c r="D79" s="188" t="s">
        <v>751</v>
      </c>
      <c r="E79" s="188" t="str">
        <f>+VLOOKUP(A79,'Actividades de Monitoreo'!$B$17:$K$134,3,0)</f>
        <v xml:space="preserve">
Dimension de Informacion y Comunicación 
Dimension de Control Interno
Lineas de Defensa</v>
      </c>
      <c r="F79" s="188" t="str">
        <f>+VLOOKUP(A79,'Actividades de Monitoreo'!$B$17:$K$134,10,0)</f>
        <v>Mantenimiento del control</v>
      </c>
      <c r="G79" s="188">
        <f>+VLOOKUP(A79,'Actividades de Monitoreo'!$B$13:$N$176,13,0)</f>
        <v>386.98739999999998</v>
      </c>
      <c r="H79" s="189">
        <f t="shared" si="10"/>
        <v>81</v>
      </c>
      <c r="I79" s="188" t="str">
        <f t="shared" si="11"/>
        <v>Cuando en el análisis de los requerimientos en los diferenes componentes del MECI se cuente con aspectos evaluados en nivel 2 (presente) y 2 (funcionando); 3 (presente) y 1 (funcionando); 3 (presente) y 2 (funcionando).</v>
      </c>
      <c r="J79" s="188" t="s">
        <v>775</v>
      </c>
      <c r="K79" s="188">
        <f>+IF(ISBLANK(VLOOKUP(A79,'Actividades de Monitoreo'!$B$20:$F$134,5,0)),"",VLOOKUP(A79,'Actividades de Monitoreo'!$B$20:$F$134,5,0))</f>
        <v>3</v>
      </c>
      <c r="L79" s="188">
        <f>+IF(ISBLANK(VLOOKUP(A79,'Actividades de Monitoreo'!$B$20:$J$134,9,0)),"",VLOOKUP(A79,'Actividades de Monitoreo'!$B$20:$J$134,9,0))</f>
        <v>3</v>
      </c>
      <c r="M79" s="188">
        <f t="shared" si="12"/>
        <v>1</v>
      </c>
      <c r="N79" s="188">
        <f t="shared" si="13"/>
        <v>0.8571428571428571</v>
      </c>
      <c r="O79" s="188"/>
      <c r="P79" s="188"/>
    </row>
    <row r="80" spans="1:16" x14ac:dyDescent="0.2">
      <c r="A80" s="188" t="s">
        <v>799</v>
      </c>
      <c r="B80" s="188" t="str">
        <f t="shared" si="9"/>
        <v>17</v>
      </c>
      <c r="C80" s="188" t="str">
        <f>+MID(VLOOKUP(A80,'Actividades de Monitoreo'!$B$13:$C$176,2,0),6,LEN(VLOOKUP(A80,'Actividades de Monitoreo'!$B$13:$C$176,2,0))-6)</f>
        <v>Verificación del avance y cumplimiento de las acciones incluidas en los planes de mejoramiento producto de las autoevaluaciones. (2ª Línea).</v>
      </c>
      <c r="D80" s="188" t="s">
        <v>751</v>
      </c>
      <c r="E80" s="188" t="str">
        <f>+VLOOKUP(A80,'Actividades de Monitoreo'!$B$17:$K$134,3,0)</f>
        <v xml:space="preserve">
Dimension de Control Interno
Lineas de Defensa</v>
      </c>
      <c r="F80" s="188" t="str">
        <f>+VLOOKUP(A80,'Actividades de Monitoreo'!$B$17:$K$134,10,0)</f>
        <v>Deficiencia de control (diseño o ejecución)</v>
      </c>
      <c r="G80" s="188">
        <f>+VLOOKUP(A80,'Actividades de Monitoreo'!$B$13:$N$176,13,0)</f>
        <v>346.98745000000002</v>
      </c>
      <c r="H80" s="189">
        <f t="shared" si="10"/>
        <v>69</v>
      </c>
      <c r="I80" s="188" t="str">
        <f t="shared" si="11"/>
        <v>Cuando en el análisis de los requerimientos en los diferenes componentes del MECI se cuente con aspectos evaluados en nivel 1 (presente) y 1 (funcionando); 2 (presente) y 1 (funcionando).</v>
      </c>
      <c r="J80" s="188" t="s">
        <v>775</v>
      </c>
      <c r="K80" s="188">
        <f>+IF(ISBLANK(VLOOKUP(A80,'Actividades de Monitoreo'!$B$20:$F$134,5,0)),"",VLOOKUP(A80,'Actividades de Monitoreo'!$B$20:$F$134,5,0))</f>
        <v>3</v>
      </c>
      <c r="L80" s="188">
        <f>+IF(ISBLANK(VLOOKUP(A80,'Actividades de Monitoreo'!$B$20:$J$134,9,0)),"",VLOOKUP(A80,'Actividades de Monitoreo'!$B$20:$J$134,9,0))</f>
        <v>2</v>
      </c>
      <c r="M80" s="188">
        <f t="shared" si="12"/>
        <v>0.5</v>
      </c>
      <c r="N80" s="188">
        <f t="shared" si="13"/>
        <v>0.8571428571428571</v>
      </c>
      <c r="O80" s="188"/>
      <c r="P80" s="188"/>
    </row>
    <row r="81" spans="1:16" x14ac:dyDescent="0.2">
      <c r="A81" s="188" t="s">
        <v>803</v>
      </c>
      <c r="B81" s="188" t="str">
        <f t="shared" si="9"/>
        <v>17</v>
      </c>
      <c r="C81" s="188" t="str">
        <f>+MID(VLOOKUP(A81,'Actividades de Monitoreo'!$B$13:$C$176,2,0),6,LEN(VLOOKUP(A81,'Actividades de Monitoreo'!$B$13:$C$176,2,0))-6)</f>
        <v>Evaluación de la efectividad de las acciones incluidas en los Planes de mejoramiento producto de las auditorías internas y de entes externos. (3ª Línea</v>
      </c>
      <c r="D81" s="188" t="s">
        <v>751</v>
      </c>
      <c r="E81" s="188" t="str">
        <f>+VLOOKUP(A81,'Actividades de Monitoreo'!$B$17:$K$134,3,0)</f>
        <v xml:space="preserve">
Dimension de Control Interno
Lineas de Defensa</v>
      </c>
      <c r="F81" s="188" t="str">
        <f>+VLOOKUP(A81,'Actividades de Monitoreo'!$B$17:$K$134,10,0)</f>
        <v>Deficiencia de control (diseño o ejecución)</v>
      </c>
      <c r="G81" s="188">
        <f>+VLOOKUP(A81,'Actividades de Monitoreo'!$B$13:$N$176,13,0)</f>
        <v>346.98745600000001</v>
      </c>
      <c r="H81" s="189">
        <f t="shared" si="10"/>
        <v>70</v>
      </c>
      <c r="I81" s="188" t="str">
        <f t="shared" si="11"/>
        <v>Cuando en el análisis de los requerimientos en los diferenes componentes del MECI se cuente con aspectos evaluados en nivel 1 (presente) y 1 (funcionando); 2 (presente) y 1 (funcionando).</v>
      </c>
      <c r="J81" s="188" t="s">
        <v>775</v>
      </c>
      <c r="K81" s="188">
        <f>+IF(ISBLANK(VLOOKUP(A81,'Actividades de Monitoreo'!$B$20:$F$134,5,0)),"",VLOOKUP(A81,'Actividades de Monitoreo'!$B$20:$F$134,5,0))</f>
        <v>3</v>
      </c>
      <c r="L81" s="188">
        <f>+IF(ISBLANK(VLOOKUP(A81,'Actividades de Monitoreo'!$B$20:$J$134,9,0)),"",VLOOKUP(A81,'Actividades de Monitoreo'!$B$20:$J$134,9,0))</f>
        <v>2</v>
      </c>
      <c r="M81" s="188">
        <f t="shared" si="12"/>
        <v>0.5</v>
      </c>
      <c r="N81" s="188">
        <f t="shared" si="13"/>
        <v>0.8571428571428571</v>
      </c>
      <c r="O81" s="188"/>
      <c r="P81" s="188"/>
    </row>
    <row r="82" spans="1:16" x14ac:dyDescent="0.2">
      <c r="A82" s="188" t="s">
        <v>807</v>
      </c>
      <c r="B82" s="188" t="str">
        <f t="shared" si="9"/>
        <v>17</v>
      </c>
      <c r="C82" s="188" t="str">
        <f>+MID(VLOOKUP(A82,'Actividades de Monitoreo'!$B$13:$C$176,2,0),6,LEN(VLOOKUP(A82,'Actividades de Monitoreo'!$B$13:$C$176,2,0))-6)</f>
        <v>Las deficiencias de control interno son reportadas a los responsables de nivel jerárquico superior, para tomar la acciones correspondientes</v>
      </c>
      <c r="D82" s="188" t="s">
        <v>751</v>
      </c>
      <c r="E82" s="188" t="str">
        <f>+VLOOKUP(A82,'Actividades de Monitoreo'!$B$17:$K$134,3,0)</f>
        <v xml:space="preserve">
Dimension de Control Interno
Lineas de Defensa</v>
      </c>
      <c r="F82" s="188" t="str">
        <f>+VLOOKUP(A82,'Actividades de Monitoreo'!$B$17:$K$134,10,0)</f>
        <v>Deficiencia de control (diseño o ejecución)</v>
      </c>
      <c r="G82" s="188">
        <f>+VLOOKUP(A82,'Actividades de Monitoreo'!$B$13:$N$176,13,0)</f>
        <v>347.01229999999998</v>
      </c>
      <c r="H82" s="189">
        <f t="shared" si="10"/>
        <v>71</v>
      </c>
      <c r="I82" s="188" t="str">
        <f t="shared" si="11"/>
        <v>Cuando en el análisis de los requerimientos en los diferenes componentes del MECI se cuente con aspectos evaluados en nivel 1 (presente) y 1 (funcionando); 2 (presente) y 1 (funcionando).</v>
      </c>
      <c r="J82" s="188" t="s">
        <v>775</v>
      </c>
      <c r="K82" s="188">
        <f>+IF(ISBLANK(VLOOKUP(A82,'Actividades de Monitoreo'!$B$20:$F$134,5,0)),"",VLOOKUP(A82,'Actividades de Monitoreo'!$B$20:$F$134,5,0))</f>
        <v>3</v>
      </c>
      <c r="L82" s="188">
        <f>+IF(ISBLANK(VLOOKUP(A82,'Actividades de Monitoreo'!$B$20:$J$134,9,0)),"",VLOOKUP(A82,'Actividades de Monitoreo'!$B$20:$J$134,9,0))</f>
        <v>2</v>
      </c>
      <c r="M82" s="188">
        <f t="shared" si="12"/>
        <v>0.5</v>
      </c>
      <c r="N82" s="188">
        <f t="shared" si="13"/>
        <v>0.8571428571428571</v>
      </c>
      <c r="O82" s="188"/>
      <c r="P82" s="188"/>
    </row>
  </sheetData>
  <sheetProtection password="D72A" sheet="1" objects="1" scenarios="1"/>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J39"/>
  <sheetViews>
    <sheetView showGridLines="0" zoomScaleNormal="100" workbookViewId="0">
      <pane xSplit="1" ySplit="4" topLeftCell="B7" activePane="bottomRight" state="frozen"/>
      <selection pane="topRight" activeCell="B1" sqref="B1"/>
      <selection pane="bottomLeft" activeCell="A7" sqref="A7"/>
      <selection pane="bottomRight" activeCell="C9" sqref="C9"/>
    </sheetView>
  </sheetViews>
  <sheetFormatPr baseColWidth="10" defaultColWidth="11.42578125" defaultRowHeight="16.5" x14ac:dyDescent="0.3"/>
  <cols>
    <col min="1" max="1" width="3.5703125" style="44" customWidth="1"/>
    <col min="2" max="2" width="36.42578125" style="44" customWidth="1"/>
    <col min="3" max="3" width="67.140625" style="45" customWidth="1"/>
    <col min="4" max="1024" width="11.42578125" style="44"/>
  </cols>
  <sheetData>
    <row r="2" spans="2:12" ht="16.5" customHeight="1" x14ac:dyDescent="0.3">
      <c r="B2" s="200" t="s">
        <v>38</v>
      </c>
      <c r="C2" s="200"/>
      <c r="D2" s="46"/>
      <c r="E2" s="46"/>
      <c r="F2" s="46"/>
      <c r="G2" s="46"/>
      <c r="H2" s="46"/>
      <c r="I2" s="46"/>
      <c r="J2" s="46"/>
      <c r="K2" s="46"/>
      <c r="L2" s="46"/>
    </row>
    <row r="4" spans="2:12" x14ac:dyDescent="0.3">
      <c r="B4" s="47" t="s">
        <v>39</v>
      </c>
      <c r="C4" s="48" t="s">
        <v>5</v>
      </c>
    </row>
    <row r="5" spans="2:12" ht="66" x14ac:dyDescent="0.3">
      <c r="B5" s="49" t="s">
        <v>40</v>
      </c>
      <c r="C5" s="50" t="s">
        <v>41</v>
      </c>
    </row>
    <row r="6" spans="2:12" ht="46.5" customHeight="1" x14ac:dyDescent="0.3">
      <c r="B6" s="51" t="s">
        <v>42</v>
      </c>
      <c r="C6" s="52" t="s">
        <v>43</v>
      </c>
    </row>
    <row r="7" spans="2:12" ht="66" x14ac:dyDescent="0.3">
      <c r="B7" s="53" t="s">
        <v>44</v>
      </c>
      <c r="C7" s="54" t="s">
        <v>45</v>
      </c>
    </row>
    <row r="8" spans="2:12" ht="49.5" x14ac:dyDescent="0.3">
      <c r="B8" s="55" t="s">
        <v>46</v>
      </c>
      <c r="C8" s="54" t="s">
        <v>47</v>
      </c>
    </row>
    <row r="9" spans="2:12" ht="49.5" x14ac:dyDescent="0.3">
      <c r="B9" s="55" t="s">
        <v>48</v>
      </c>
      <c r="C9" s="54" t="s">
        <v>49</v>
      </c>
    </row>
    <row r="10" spans="2:12" x14ac:dyDescent="0.3">
      <c r="B10" s="53" t="s">
        <v>50</v>
      </c>
      <c r="C10" s="54" t="s">
        <v>51</v>
      </c>
    </row>
    <row r="11" spans="2:12" ht="132" x14ac:dyDescent="0.3">
      <c r="B11" s="53" t="s">
        <v>52</v>
      </c>
      <c r="C11" s="54" t="s">
        <v>53</v>
      </c>
    </row>
    <row r="12" spans="2:12" ht="66" x14ac:dyDescent="0.3">
      <c r="B12" s="53" t="s">
        <v>54</v>
      </c>
      <c r="C12" s="54" t="s">
        <v>55</v>
      </c>
    </row>
    <row r="13" spans="2:12" ht="49.5" x14ac:dyDescent="0.3">
      <c r="B13" s="53" t="s">
        <v>56</v>
      </c>
      <c r="C13" s="54" t="s">
        <v>57</v>
      </c>
    </row>
    <row r="14" spans="2:12" ht="66" x14ac:dyDescent="0.3">
      <c r="B14" s="55" t="s">
        <v>58</v>
      </c>
      <c r="C14" s="56" t="s">
        <v>59</v>
      </c>
    </row>
    <row r="15" spans="2:12" ht="33" x14ac:dyDescent="0.3">
      <c r="B15" s="55" t="s">
        <v>60</v>
      </c>
      <c r="C15" s="56" t="s">
        <v>61</v>
      </c>
    </row>
    <row r="16" spans="2:12" ht="66" x14ac:dyDescent="0.3">
      <c r="B16" s="55" t="s">
        <v>62</v>
      </c>
      <c r="C16" s="56" t="s">
        <v>63</v>
      </c>
    </row>
    <row r="17" spans="2:3" ht="33" x14ac:dyDescent="0.3">
      <c r="B17" s="55" t="s">
        <v>64</v>
      </c>
      <c r="C17" s="56" t="s">
        <v>65</v>
      </c>
    </row>
    <row r="18" spans="2:3" x14ac:dyDescent="0.3">
      <c r="B18" s="55" t="s">
        <v>66</v>
      </c>
      <c r="C18" s="56" t="s">
        <v>67</v>
      </c>
    </row>
    <row r="19" spans="2:3" ht="33" x14ac:dyDescent="0.3">
      <c r="B19" s="55" t="s">
        <v>68</v>
      </c>
      <c r="C19" s="56" t="s">
        <v>69</v>
      </c>
    </row>
    <row r="20" spans="2:3" ht="33" x14ac:dyDescent="0.3">
      <c r="B20" s="53" t="s">
        <v>70</v>
      </c>
      <c r="C20" s="54" t="s">
        <v>71</v>
      </c>
    </row>
    <row r="21" spans="2:3" ht="66" x14ac:dyDescent="0.3">
      <c r="B21" s="53" t="s">
        <v>72</v>
      </c>
      <c r="C21" s="54" t="s">
        <v>73</v>
      </c>
    </row>
    <row r="22" spans="2:3" ht="82.5" x14ac:dyDescent="0.3">
      <c r="B22" s="53" t="s">
        <v>74</v>
      </c>
      <c r="C22" s="54" t="s">
        <v>75</v>
      </c>
    </row>
    <row r="23" spans="2:3" ht="66" x14ac:dyDescent="0.3">
      <c r="B23" s="53" t="s">
        <v>76</v>
      </c>
      <c r="C23" s="54" t="s">
        <v>77</v>
      </c>
    </row>
    <row r="24" spans="2:3" ht="99" x14ac:dyDescent="0.3">
      <c r="B24" s="53" t="s">
        <v>78</v>
      </c>
      <c r="C24" s="54" t="s">
        <v>79</v>
      </c>
    </row>
    <row r="25" spans="2:3" ht="33" x14ac:dyDescent="0.3">
      <c r="B25" s="53" t="s">
        <v>80</v>
      </c>
      <c r="C25" s="54" t="s">
        <v>81</v>
      </c>
    </row>
    <row r="26" spans="2:3" ht="33" x14ac:dyDescent="0.3">
      <c r="B26" s="55" t="s">
        <v>82</v>
      </c>
      <c r="C26" s="56" t="s">
        <v>83</v>
      </c>
    </row>
    <row r="27" spans="2:3" ht="33" x14ac:dyDescent="0.3">
      <c r="B27" s="55" t="s">
        <v>84</v>
      </c>
      <c r="C27" s="56" t="s">
        <v>85</v>
      </c>
    </row>
    <row r="28" spans="2:3" ht="49.5" x14ac:dyDescent="0.3">
      <c r="B28" s="55" t="s">
        <v>27</v>
      </c>
      <c r="C28" s="56" t="s">
        <v>86</v>
      </c>
    </row>
    <row r="29" spans="2:3" ht="33" x14ac:dyDescent="0.3">
      <c r="B29" s="53" t="s">
        <v>87</v>
      </c>
      <c r="C29" s="54" t="s">
        <v>88</v>
      </c>
    </row>
    <row r="30" spans="2:3" ht="33" x14ac:dyDescent="0.3">
      <c r="B30" s="53" t="s">
        <v>89</v>
      </c>
      <c r="C30" s="54" t="s">
        <v>90</v>
      </c>
    </row>
    <row r="31" spans="2:3" ht="33" x14ac:dyDescent="0.3">
      <c r="B31" s="53" t="s">
        <v>91</v>
      </c>
      <c r="C31" s="54" t="s">
        <v>92</v>
      </c>
    </row>
    <row r="32" spans="2:3" ht="49.5" x14ac:dyDescent="0.3">
      <c r="B32" s="53" t="s">
        <v>93</v>
      </c>
      <c r="C32" s="54" t="s">
        <v>94</v>
      </c>
    </row>
    <row r="33" spans="2:3" ht="33" x14ac:dyDescent="0.3">
      <c r="B33" s="53" t="s">
        <v>95</v>
      </c>
      <c r="C33" s="54" t="s">
        <v>96</v>
      </c>
    </row>
    <row r="34" spans="2:3" ht="49.5" x14ac:dyDescent="0.3">
      <c r="B34" s="53" t="s">
        <v>97</v>
      </c>
      <c r="C34" s="54" t="s">
        <v>98</v>
      </c>
    </row>
    <row r="35" spans="2:3" ht="33" x14ac:dyDescent="0.3">
      <c r="B35" s="53" t="s">
        <v>99</v>
      </c>
      <c r="C35" s="54" t="s">
        <v>100</v>
      </c>
    </row>
    <row r="36" spans="2:3" ht="49.5" x14ac:dyDescent="0.3">
      <c r="B36" s="53" t="s">
        <v>101</v>
      </c>
      <c r="C36" s="54" t="s">
        <v>102</v>
      </c>
    </row>
    <row r="37" spans="2:3" ht="49.5" x14ac:dyDescent="0.3">
      <c r="B37" s="53" t="s">
        <v>103</v>
      </c>
      <c r="C37" s="54" t="s">
        <v>104</v>
      </c>
    </row>
    <row r="38" spans="2:3" ht="49.5" x14ac:dyDescent="0.3">
      <c r="B38" s="55" t="s">
        <v>105</v>
      </c>
      <c r="C38" s="56" t="s">
        <v>106</v>
      </c>
    </row>
    <row r="39" spans="2:3" ht="82.5" customHeight="1" x14ac:dyDescent="0.3">
      <c r="B39" s="55" t="s">
        <v>107</v>
      </c>
      <c r="C39" s="56" t="s">
        <v>108</v>
      </c>
    </row>
  </sheetData>
  <mergeCells count="1">
    <mergeCell ref="B2:C2"/>
  </mergeCells>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MJ352"/>
  <sheetViews>
    <sheetView showGridLines="0" topLeftCell="F185" zoomScaleNormal="100" workbookViewId="0">
      <selection activeCell="H188" sqref="H188"/>
    </sheetView>
  </sheetViews>
  <sheetFormatPr baseColWidth="10" defaultColWidth="3.140625" defaultRowHeight="16.5" zeroHeight="1" x14ac:dyDescent="0.3"/>
  <cols>
    <col min="1" max="1" width="11.7109375" style="57" customWidth="1"/>
    <col min="2" max="2" width="3.5703125" style="58" hidden="1" customWidth="1"/>
    <col min="3" max="3" width="28.7109375" style="57" customWidth="1"/>
    <col min="4" max="4" width="22.140625" style="57" customWidth="1"/>
    <col min="5" max="5" width="49.7109375" style="57" customWidth="1"/>
    <col min="6" max="6" width="8.140625" style="57" customWidth="1"/>
    <col min="7" max="7" width="3.5703125" style="57" customWidth="1"/>
    <col min="8" max="8" width="48.5703125" style="57" customWidth="1"/>
    <col min="9" max="9" width="44.5703125" style="57" customWidth="1"/>
    <col min="10" max="10" width="7.42578125" style="57" customWidth="1"/>
    <col min="11" max="11" width="19" style="57" customWidth="1"/>
    <col min="12" max="12" width="3.140625" style="59"/>
    <col min="13" max="13" width="7.28515625" style="59" customWidth="1"/>
    <col min="14" max="14" width="12.28515625" style="60" customWidth="1"/>
    <col min="15" max="15" width="12.28515625" style="61" customWidth="1"/>
    <col min="16" max="1024" width="3.140625" style="57"/>
  </cols>
  <sheetData>
    <row r="4" spans="5:10" ht="9.9499999999999993" customHeight="1" x14ac:dyDescent="0.3"/>
    <row r="5" spans="5:10" ht="9.9499999999999993" customHeight="1" x14ac:dyDescent="0.3"/>
    <row r="6" spans="5:10" ht="9.9499999999999993" customHeight="1" x14ac:dyDescent="0.3"/>
    <row r="7" spans="5:10" ht="9.9499999999999993" customHeight="1" x14ac:dyDescent="0.3"/>
    <row r="8" spans="5:10" ht="9.9499999999999993" customHeight="1" x14ac:dyDescent="0.3"/>
    <row r="9" spans="5:10" ht="9.9499999999999993" customHeight="1" x14ac:dyDescent="0.3"/>
    <row r="10" spans="5:10" ht="9.9499999999999993" customHeight="1" x14ac:dyDescent="0.3"/>
    <row r="11" spans="5:10" ht="9.9499999999999993" customHeight="1" x14ac:dyDescent="0.3"/>
    <row r="12" spans="5:10" ht="9.9499999999999993" customHeight="1" x14ac:dyDescent="0.3"/>
    <row r="13" spans="5:10" ht="9.9499999999999993" customHeight="1" x14ac:dyDescent="0.3">
      <c r="E13" s="201"/>
      <c r="F13" s="202"/>
      <c r="G13" s="202"/>
      <c r="H13" s="202"/>
      <c r="I13" s="202"/>
      <c r="J13" s="202"/>
    </row>
    <row r="14" spans="5:10" ht="31.5" customHeight="1" x14ac:dyDescent="0.3">
      <c r="E14" s="201"/>
      <c r="F14" s="202"/>
      <c r="G14" s="202"/>
      <c r="H14" s="202"/>
      <c r="I14" s="202"/>
      <c r="J14" s="202"/>
    </row>
    <row r="15" spans="5:10" ht="24.75" customHeight="1" x14ac:dyDescent="0.3">
      <c r="E15" s="63"/>
      <c r="F15" s="203"/>
      <c r="G15" s="203"/>
      <c r="H15" s="203"/>
      <c r="I15" s="203"/>
      <c r="J15" s="203"/>
    </row>
    <row r="16" spans="5:10" ht="20.25" customHeight="1" x14ac:dyDescent="0.3"/>
    <row r="17" spans="1:15" ht="9.9499999999999993" customHeight="1" x14ac:dyDescent="0.3"/>
    <row r="18" spans="1:15" ht="20.100000000000001" customHeight="1" x14ac:dyDescent="0.3">
      <c r="C18" s="204" t="s">
        <v>109</v>
      </c>
      <c r="D18" s="204"/>
      <c r="E18" s="204"/>
      <c r="F18" s="204"/>
      <c r="G18" s="204"/>
      <c r="H18" s="204"/>
      <c r="I18" s="204"/>
      <c r="J18" s="204"/>
      <c r="K18" s="204"/>
    </row>
    <row r="19" spans="1:15" ht="60" customHeight="1" x14ac:dyDescent="0.3">
      <c r="C19" s="205" t="s">
        <v>110</v>
      </c>
      <c r="D19" s="205"/>
      <c r="E19" s="205"/>
      <c r="F19" s="205"/>
      <c r="G19" s="205"/>
      <c r="H19" s="205"/>
      <c r="I19" s="205"/>
      <c r="J19" s="205"/>
      <c r="K19" s="205"/>
    </row>
    <row r="20" spans="1:15" ht="9.9499999999999993" customHeight="1" x14ac:dyDescent="0.3">
      <c r="B20" s="65"/>
      <c r="C20" s="66"/>
      <c r="D20" s="66"/>
      <c r="F20" s="67"/>
    </row>
    <row r="21" spans="1:15" ht="36.75" customHeight="1" x14ac:dyDescent="0.3">
      <c r="B21" s="206" t="s">
        <v>111</v>
      </c>
      <c r="C21" s="207" t="s">
        <v>112</v>
      </c>
      <c r="D21" s="208" t="s">
        <v>8</v>
      </c>
      <c r="E21" s="209" t="s">
        <v>113</v>
      </c>
      <c r="F21" s="210" t="s">
        <v>114</v>
      </c>
      <c r="G21" s="211" t="s">
        <v>115</v>
      </c>
      <c r="H21" s="211"/>
      <c r="I21" s="211"/>
      <c r="J21" s="210" t="s">
        <v>116</v>
      </c>
      <c r="K21" s="210" t="s">
        <v>117</v>
      </c>
      <c r="L21" s="212"/>
      <c r="M21" s="212"/>
      <c r="N21" s="213"/>
      <c r="O21" s="214"/>
    </row>
    <row r="22" spans="1:15" ht="29.25" customHeight="1" x14ac:dyDescent="0.3">
      <c r="B22" s="206"/>
      <c r="C22" s="207"/>
      <c r="D22" s="208"/>
      <c r="E22" s="208"/>
      <c r="F22" s="210"/>
      <c r="G22" s="215" t="s">
        <v>13</v>
      </c>
      <c r="H22" s="208" t="s">
        <v>15</v>
      </c>
      <c r="I22" s="208" t="s">
        <v>17</v>
      </c>
      <c r="J22" s="210"/>
      <c r="K22" s="210"/>
      <c r="L22" s="212"/>
      <c r="M22" s="212"/>
      <c r="N22" s="213"/>
      <c r="O22" s="214"/>
    </row>
    <row r="23" spans="1:15" ht="79.5" customHeight="1" x14ac:dyDescent="0.3">
      <c r="B23" s="206"/>
      <c r="C23" s="207"/>
      <c r="D23" s="208"/>
      <c r="E23" s="208"/>
      <c r="F23" s="210"/>
      <c r="G23" s="215"/>
      <c r="H23" s="208"/>
      <c r="I23" s="208"/>
      <c r="J23" s="210"/>
      <c r="K23" s="210"/>
      <c r="L23" s="212"/>
      <c r="M23" s="212"/>
      <c r="N23" s="213"/>
      <c r="O23" s="214"/>
    </row>
    <row r="24" spans="1:15" ht="92.25" customHeight="1" x14ac:dyDescent="0.3">
      <c r="A24" s="216" t="s">
        <v>118</v>
      </c>
      <c r="B24" s="217" t="str">
        <f>+LEFT(C24,3)</f>
        <v xml:space="preserve"> Ap</v>
      </c>
      <c r="C24" s="218" t="s">
        <v>119</v>
      </c>
      <c r="D24" s="218" t="s">
        <v>120</v>
      </c>
      <c r="E24" s="218" t="s">
        <v>121</v>
      </c>
      <c r="F24" s="219">
        <v>1</v>
      </c>
      <c r="G24" s="69">
        <v>1</v>
      </c>
      <c r="H24" s="68" t="s">
        <v>122</v>
      </c>
      <c r="I24" s="218" t="s">
        <v>123</v>
      </c>
      <c r="J24" s="219">
        <v>3</v>
      </c>
      <c r="K24" s="220" t="str">
        <f>+IF(OR(ISBLANK(F24),ISBLANK(J24)),"",IF(OR(AND(F24=1,J24=1),AND(F24=1,J24=2),AND(F24=1,J24=3)),"Deficiencia de control mayor (diseño y ejecución)",IF(OR(AND(F24=2,J24=2),AND(F24=3,J24=1),AND(F24=3,J24=2),AND(F24=2,J24=1)),"Deficiencia de control (diseño o ejecución)",IF(AND(F24=2,J24=3),"Oportunidad de mejora","Mantenimiento del control"))))</f>
        <v>Deficiencia de control mayor (diseño y ejecución)</v>
      </c>
      <c r="L24" s="221"/>
      <c r="M24" s="221"/>
      <c r="N24" s="222"/>
      <c r="O24" s="223"/>
    </row>
    <row r="25" spans="1:15" s="70" customFormat="1" ht="79.5" customHeight="1" x14ac:dyDescent="0.3">
      <c r="A25" s="216"/>
      <c r="B25" s="217"/>
      <c r="C25" s="218"/>
      <c r="D25" s="218"/>
      <c r="E25" s="218"/>
      <c r="F25" s="219"/>
      <c r="G25" s="69">
        <v>2</v>
      </c>
      <c r="H25" s="68" t="s">
        <v>124</v>
      </c>
      <c r="I25" s="218"/>
      <c r="J25" s="219"/>
      <c r="K25" s="220"/>
      <c r="L25" s="221"/>
      <c r="M25" s="221"/>
      <c r="N25" s="222"/>
      <c r="O25" s="223"/>
    </row>
    <row r="26" spans="1:15" s="70" customFormat="1" ht="75" customHeight="1" x14ac:dyDescent="0.3">
      <c r="A26" s="216"/>
      <c r="B26" s="217"/>
      <c r="C26" s="218"/>
      <c r="D26" s="218"/>
      <c r="E26" s="218"/>
      <c r="F26" s="219"/>
      <c r="G26" s="69">
        <v>3</v>
      </c>
      <c r="H26" s="68" t="s">
        <v>125</v>
      </c>
      <c r="I26" s="218"/>
      <c r="J26" s="219"/>
      <c r="K26" s="220"/>
      <c r="L26" s="221"/>
      <c r="M26" s="221"/>
      <c r="N26" s="222"/>
      <c r="O26" s="223"/>
    </row>
    <row r="27" spans="1:15" s="70" customFormat="1" x14ac:dyDescent="0.3">
      <c r="A27" s="216"/>
      <c r="B27" s="217"/>
      <c r="C27" s="218"/>
      <c r="D27" s="218"/>
      <c r="E27" s="218"/>
      <c r="F27" s="219"/>
      <c r="G27" s="69">
        <v>4</v>
      </c>
      <c r="H27" s="71"/>
      <c r="I27" s="218"/>
      <c r="J27" s="219"/>
      <c r="K27" s="220"/>
      <c r="L27" s="221"/>
      <c r="M27" s="221"/>
      <c r="N27" s="222"/>
      <c r="O27" s="223"/>
    </row>
    <row r="28" spans="1:15" s="70" customFormat="1" x14ac:dyDescent="0.3">
      <c r="A28" s="216"/>
      <c r="B28" s="217"/>
      <c r="C28" s="218"/>
      <c r="D28" s="218"/>
      <c r="E28" s="218"/>
      <c r="F28" s="219"/>
      <c r="G28" s="69">
        <v>5</v>
      </c>
      <c r="H28" s="71"/>
      <c r="I28" s="218"/>
      <c r="J28" s="219"/>
      <c r="K28" s="220"/>
      <c r="L28" s="221"/>
      <c r="M28" s="221"/>
      <c r="N28" s="222"/>
      <c r="O28" s="223"/>
    </row>
    <row r="29" spans="1:15" s="70" customFormat="1" x14ac:dyDescent="0.3">
      <c r="A29" s="216"/>
      <c r="B29" s="217"/>
      <c r="C29" s="218"/>
      <c r="D29" s="218"/>
      <c r="E29" s="218"/>
      <c r="F29" s="219"/>
      <c r="G29" s="69">
        <v>6</v>
      </c>
      <c r="H29" s="71"/>
      <c r="I29" s="218"/>
      <c r="J29" s="219"/>
      <c r="K29" s="220"/>
      <c r="L29" s="221"/>
      <c r="M29" s="221"/>
      <c r="N29" s="222"/>
      <c r="O29" s="223"/>
    </row>
    <row r="30" spans="1:15" s="70" customFormat="1" x14ac:dyDescent="0.3">
      <c r="A30" s="216"/>
      <c r="B30" s="217"/>
      <c r="C30" s="218"/>
      <c r="D30" s="218"/>
      <c r="E30" s="218"/>
      <c r="F30" s="219"/>
      <c r="G30" s="69">
        <v>7</v>
      </c>
      <c r="H30" s="71"/>
      <c r="I30" s="218"/>
      <c r="J30" s="219"/>
      <c r="K30" s="220"/>
      <c r="L30" s="221"/>
      <c r="M30" s="221"/>
      <c r="N30" s="222"/>
      <c r="O30" s="223"/>
    </row>
    <row r="31" spans="1:15" s="70" customFormat="1" ht="120" customHeight="1" x14ac:dyDescent="0.3">
      <c r="A31" s="216"/>
      <c r="B31" s="217"/>
      <c r="C31" s="218"/>
      <c r="D31" s="218"/>
      <c r="E31" s="218"/>
      <c r="F31" s="219"/>
      <c r="G31" s="69">
        <v>8</v>
      </c>
      <c r="H31" s="71"/>
      <c r="I31" s="218"/>
      <c r="J31" s="219"/>
      <c r="K31" s="220"/>
      <c r="L31" s="221"/>
      <c r="M31" s="221"/>
      <c r="N31" s="222"/>
      <c r="O31" s="223"/>
    </row>
    <row r="32" spans="1:15" s="70" customFormat="1" ht="16.5" customHeight="1" x14ac:dyDescent="0.3">
      <c r="B32" s="224" t="str">
        <f>+LEFT(C32,3)</f>
        <v>1.1</v>
      </c>
      <c r="C32" s="225" t="s">
        <v>126</v>
      </c>
      <c r="D32" s="226" t="s">
        <v>120</v>
      </c>
      <c r="E32" s="227" t="s">
        <v>127</v>
      </c>
      <c r="F32" s="228">
        <v>3</v>
      </c>
      <c r="G32" s="72">
        <v>1</v>
      </c>
      <c r="H32" s="227" t="s">
        <v>128</v>
      </c>
      <c r="I32" s="227" t="s">
        <v>129</v>
      </c>
      <c r="J32" s="229">
        <v>2</v>
      </c>
      <c r="K32" s="230" t="str">
        <f>+IF(OR(ISBLANK(F32),ISBLANK(J32)),"",IF(OR(AND(F32=1,J32=1),AND(F32=1,J32=2),AND(F32=1,J32=3)),"Deficiencia de control mayor (diseño y ejecución)",IF(OR(AND(F32=2,J32=2),AND(F32=3,J32=1),AND(F32=3,J32=2),AND(F32=2,J32=1)),"Deficiencia de control (diseño o ejecución)",IF(AND(F32=2,J32=3),"Oportunidad de mejora","Mantenimiento del control"))))</f>
        <v>Deficiencia de control (diseño o ejecución)</v>
      </c>
      <c r="L32" s="221">
        <f>+IF(K32="",0,IF(K32="Deficiencia de control mayor (diseño y ejecución)",4,IF(K32="Deficiencia de control (diseño o ejecución)",20,IF(K32="Oportunidad de mejora",40,60))))</f>
        <v>20</v>
      </c>
      <c r="M32" s="221">
        <v>4.5870000000000001E-2</v>
      </c>
      <c r="N32" s="222">
        <f>+L32+M32</f>
        <v>20.045870000000001</v>
      </c>
      <c r="O32" s="223"/>
    </row>
    <row r="33" spans="2:15" s="70" customFormat="1" x14ac:dyDescent="0.3">
      <c r="B33" s="224"/>
      <c r="C33" s="225"/>
      <c r="D33" s="226"/>
      <c r="E33" s="227"/>
      <c r="F33" s="228"/>
      <c r="G33" s="73"/>
      <c r="H33" s="227"/>
      <c r="I33" s="227"/>
      <c r="J33" s="229"/>
      <c r="K33" s="230"/>
      <c r="L33" s="221"/>
      <c r="M33" s="221"/>
      <c r="N33" s="222"/>
      <c r="O33" s="223"/>
    </row>
    <row r="34" spans="2:15" s="70" customFormat="1" x14ac:dyDescent="0.3">
      <c r="B34" s="224"/>
      <c r="C34" s="225"/>
      <c r="D34" s="226"/>
      <c r="E34" s="227"/>
      <c r="F34" s="228"/>
      <c r="G34" s="73"/>
      <c r="H34" s="227"/>
      <c r="I34" s="227"/>
      <c r="J34" s="229"/>
      <c r="K34" s="230"/>
      <c r="L34" s="221"/>
      <c r="M34" s="221"/>
      <c r="N34" s="222"/>
      <c r="O34" s="223"/>
    </row>
    <row r="35" spans="2:15" s="70" customFormat="1" x14ac:dyDescent="0.3">
      <c r="B35" s="224"/>
      <c r="C35" s="225"/>
      <c r="D35" s="226"/>
      <c r="E35" s="227"/>
      <c r="F35" s="228"/>
      <c r="G35" s="73"/>
      <c r="H35" s="227"/>
      <c r="I35" s="227"/>
      <c r="J35" s="229"/>
      <c r="K35" s="230"/>
      <c r="L35" s="221"/>
      <c r="M35" s="221"/>
      <c r="N35" s="222"/>
      <c r="O35" s="223"/>
    </row>
    <row r="36" spans="2:15" s="70" customFormat="1" x14ac:dyDescent="0.3">
      <c r="B36" s="224"/>
      <c r="C36" s="225"/>
      <c r="D36" s="226"/>
      <c r="E36" s="227"/>
      <c r="F36" s="228"/>
      <c r="G36" s="73"/>
      <c r="H36" s="227"/>
      <c r="I36" s="227"/>
      <c r="J36" s="229"/>
      <c r="K36" s="230"/>
      <c r="L36" s="221"/>
      <c r="M36" s="221"/>
      <c r="N36" s="222"/>
      <c r="O36" s="223"/>
    </row>
    <row r="37" spans="2:15" s="70" customFormat="1" x14ac:dyDescent="0.3">
      <c r="B37" s="224"/>
      <c r="C37" s="225"/>
      <c r="D37" s="226"/>
      <c r="E37" s="227"/>
      <c r="F37" s="228"/>
      <c r="G37" s="73"/>
      <c r="H37" s="227"/>
      <c r="I37" s="227"/>
      <c r="J37" s="229"/>
      <c r="K37" s="230"/>
      <c r="L37" s="221"/>
      <c r="M37" s="221"/>
      <c r="N37" s="222"/>
      <c r="O37" s="223"/>
    </row>
    <row r="38" spans="2:15" s="70" customFormat="1" x14ac:dyDescent="0.3">
      <c r="B38" s="224"/>
      <c r="C38" s="225"/>
      <c r="D38" s="226"/>
      <c r="E38" s="227"/>
      <c r="F38" s="228"/>
      <c r="G38" s="73"/>
      <c r="H38" s="227"/>
      <c r="I38" s="227"/>
      <c r="J38" s="229"/>
      <c r="K38" s="230"/>
      <c r="L38" s="221"/>
      <c r="M38" s="221"/>
      <c r="N38" s="222"/>
      <c r="O38" s="223"/>
    </row>
    <row r="39" spans="2:15" s="70" customFormat="1" ht="144.75" customHeight="1" x14ac:dyDescent="0.3">
      <c r="B39" s="224"/>
      <c r="C39" s="225"/>
      <c r="D39" s="226"/>
      <c r="E39" s="227"/>
      <c r="F39" s="228"/>
      <c r="G39" s="74"/>
      <c r="H39" s="227"/>
      <c r="I39" s="227"/>
      <c r="J39" s="229"/>
      <c r="K39" s="230"/>
      <c r="L39" s="221"/>
      <c r="M39" s="221"/>
      <c r="N39" s="222"/>
      <c r="O39" s="223"/>
    </row>
    <row r="40" spans="2:15" s="70" customFormat="1" ht="16.5" customHeight="1" x14ac:dyDescent="0.3">
      <c r="B40" s="231" t="str">
        <f>+LEFT(C40,3)</f>
        <v>1.2</v>
      </c>
      <c r="C40" s="232" t="s">
        <v>130</v>
      </c>
      <c r="D40" s="233" t="s">
        <v>120</v>
      </c>
      <c r="E40" s="227" t="s">
        <v>131</v>
      </c>
      <c r="F40" s="234">
        <v>3</v>
      </c>
      <c r="G40" s="72">
        <v>1</v>
      </c>
      <c r="H40" s="227" t="s">
        <v>132</v>
      </c>
      <c r="I40" s="227" t="s">
        <v>133</v>
      </c>
      <c r="J40" s="235">
        <v>2</v>
      </c>
      <c r="K40" s="236" t="str">
        <f>+IF(OR(ISBLANK(F40),ISBLANK(J40)),"",IF(OR(AND(F40=1,J40=1),AND(F40=1,J40=2),AND(F40=1,J40=3)),"Deficiencia de control mayor (diseño y ejecución)",IF(OR(AND(F40=2,J40=2),AND(F40=3,J40=1),AND(F40=3,J40=2),AND(F40=2,J40=1)),"Deficiencia de control (diseño o ejecución)",IF(AND(F40=2,J40=3),"Oportunidad de mejora","Mantenimiento del control"))))</f>
        <v>Deficiencia de control (diseño o ejecución)</v>
      </c>
      <c r="L40" s="221">
        <f>+IF(K40="",0,IF(K40="Deficiencia de control mayor (diseño y ejecución)",4,IF(K40="Deficiencia de control (diseño o ejecución)",20,IF(K40="Oportunidad de mejora",40,60))))</f>
        <v>20</v>
      </c>
      <c r="M40" s="221">
        <v>5.5690000000000003E-2</v>
      </c>
      <c r="N40" s="222">
        <f>+L40+M40</f>
        <v>20.055689999999998</v>
      </c>
      <c r="O40" s="223"/>
    </row>
    <row r="41" spans="2:15" s="70" customFormat="1" x14ac:dyDescent="0.3">
      <c r="B41" s="231"/>
      <c r="C41" s="232"/>
      <c r="D41" s="233"/>
      <c r="E41" s="227"/>
      <c r="F41" s="234"/>
      <c r="G41" s="73"/>
      <c r="H41" s="227"/>
      <c r="I41" s="227"/>
      <c r="J41" s="235"/>
      <c r="K41" s="236"/>
      <c r="L41" s="221"/>
      <c r="M41" s="221"/>
      <c r="N41" s="222"/>
      <c r="O41" s="223"/>
    </row>
    <row r="42" spans="2:15" s="70" customFormat="1" x14ac:dyDescent="0.3">
      <c r="B42" s="231"/>
      <c r="C42" s="232"/>
      <c r="D42" s="233"/>
      <c r="E42" s="227"/>
      <c r="F42" s="234"/>
      <c r="G42" s="73"/>
      <c r="H42" s="227"/>
      <c r="I42" s="227"/>
      <c r="J42" s="235"/>
      <c r="K42" s="236"/>
      <c r="L42" s="221"/>
      <c r="M42" s="221"/>
      <c r="N42" s="222"/>
      <c r="O42" s="223"/>
    </row>
    <row r="43" spans="2:15" s="70" customFormat="1" x14ac:dyDescent="0.3">
      <c r="B43" s="231"/>
      <c r="C43" s="232"/>
      <c r="D43" s="233"/>
      <c r="E43" s="227"/>
      <c r="F43" s="234"/>
      <c r="G43" s="73"/>
      <c r="H43" s="227"/>
      <c r="I43" s="227"/>
      <c r="J43" s="235"/>
      <c r="K43" s="236"/>
      <c r="L43" s="221"/>
      <c r="M43" s="221"/>
      <c r="N43" s="222"/>
      <c r="O43" s="223"/>
    </row>
    <row r="44" spans="2:15" s="70" customFormat="1" x14ac:dyDescent="0.3">
      <c r="B44" s="231"/>
      <c r="C44" s="232"/>
      <c r="D44" s="233"/>
      <c r="E44" s="227"/>
      <c r="F44" s="234"/>
      <c r="G44" s="73"/>
      <c r="H44" s="227"/>
      <c r="I44" s="227"/>
      <c r="J44" s="235"/>
      <c r="K44" s="236"/>
      <c r="L44" s="221"/>
      <c r="M44" s="221"/>
      <c r="N44" s="222"/>
      <c r="O44" s="223"/>
    </row>
    <row r="45" spans="2:15" s="70" customFormat="1" x14ac:dyDescent="0.3">
      <c r="B45" s="231"/>
      <c r="C45" s="232"/>
      <c r="D45" s="233"/>
      <c r="E45" s="227"/>
      <c r="F45" s="234"/>
      <c r="G45" s="73"/>
      <c r="H45" s="227"/>
      <c r="I45" s="227"/>
      <c r="J45" s="235"/>
      <c r="K45" s="236"/>
      <c r="L45" s="221"/>
      <c r="M45" s="221"/>
      <c r="N45" s="222"/>
      <c r="O45" s="223"/>
    </row>
    <row r="46" spans="2:15" s="70" customFormat="1" x14ac:dyDescent="0.3">
      <c r="B46" s="231"/>
      <c r="C46" s="232"/>
      <c r="D46" s="233"/>
      <c r="E46" s="227"/>
      <c r="F46" s="234"/>
      <c r="G46" s="73"/>
      <c r="H46" s="227"/>
      <c r="I46" s="227"/>
      <c r="J46" s="235"/>
      <c r="K46" s="236"/>
      <c r="L46" s="221"/>
      <c r="M46" s="221"/>
      <c r="N46" s="222"/>
      <c r="O46" s="223"/>
    </row>
    <row r="47" spans="2:15" s="70" customFormat="1" ht="132.75" customHeight="1" x14ac:dyDescent="0.3">
      <c r="B47" s="231"/>
      <c r="C47" s="232"/>
      <c r="D47" s="233"/>
      <c r="E47" s="227"/>
      <c r="F47" s="234"/>
      <c r="G47" s="75"/>
      <c r="H47" s="227"/>
      <c r="I47" s="227"/>
      <c r="J47" s="235"/>
      <c r="K47" s="236"/>
      <c r="L47" s="221"/>
      <c r="M47" s="221"/>
      <c r="N47" s="222"/>
      <c r="O47" s="223"/>
    </row>
    <row r="48" spans="2:15" s="70" customFormat="1" ht="16.5" customHeight="1" x14ac:dyDescent="0.3">
      <c r="B48" s="231" t="str">
        <f>+LEFT(C48,3)</f>
        <v>1.3</v>
      </c>
      <c r="C48" s="232" t="s">
        <v>134</v>
      </c>
      <c r="D48" s="233" t="s">
        <v>135</v>
      </c>
      <c r="E48" s="237" t="s">
        <v>136</v>
      </c>
      <c r="F48" s="234">
        <v>3</v>
      </c>
      <c r="G48" s="76">
        <v>1</v>
      </c>
      <c r="H48" s="227" t="s">
        <v>137</v>
      </c>
      <c r="I48" s="227" t="s">
        <v>138</v>
      </c>
      <c r="J48" s="235">
        <v>2</v>
      </c>
      <c r="K48" s="236" t="str">
        <f>+IF(OR(ISBLANK(F48),ISBLANK(J48)),"",IF(OR(AND(F48=1,J48=1),AND(F48=1,J48=2),AND(F48=1,J48=3)),"Deficiencia de control mayor (diseño y ejecución)",IF(OR(AND(F48=2,J48=2),AND(F48=3,J48=1),AND(F48=3,J48=2),AND(F48=2,J48=1)),"Deficiencia de control (diseño o ejecución)",IF(AND(F48=2,J48=3),"Oportunidad de mejora","Mantenimiento del control"))))</f>
        <v>Deficiencia de control (diseño o ejecución)</v>
      </c>
      <c r="L48" s="221">
        <f>+IF(K48="",0,IF(K48="Deficiencia de control mayor (diseño y ejecución)",4,IF(K48="Deficiencia de control (diseño o ejecución)",20,IF(K48="Oportunidad de mejora",40,60))))</f>
        <v>20</v>
      </c>
      <c r="M48" s="221">
        <v>6.6895999999999997E-2</v>
      </c>
      <c r="N48" s="238">
        <f>+L48+M48</f>
        <v>20.066896</v>
      </c>
      <c r="O48" s="239"/>
    </row>
    <row r="49" spans="2:15" s="70" customFormat="1" x14ac:dyDescent="0.3">
      <c r="B49" s="231"/>
      <c r="C49" s="232"/>
      <c r="D49" s="233"/>
      <c r="E49" s="237"/>
      <c r="F49" s="234"/>
      <c r="G49" s="73"/>
      <c r="H49" s="227"/>
      <c r="I49" s="227"/>
      <c r="J49" s="235"/>
      <c r="K49" s="236"/>
      <c r="L49" s="221"/>
      <c r="M49" s="221"/>
      <c r="N49" s="238"/>
      <c r="O49" s="239"/>
    </row>
    <row r="50" spans="2:15" s="70" customFormat="1" x14ac:dyDescent="0.3">
      <c r="B50" s="231"/>
      <c r="C50" s="232"/>
      <c r="D50" s="233"/>
      <c r="E50" s="237"/>
      <c r="F50" s="234"/>
      <c r="G50" s="73"/>
      <c r="H50" s="227"/>
      <c r="I50" s="227"/>
      <c r="J50" s="235"/>
      <c r="K50" s="236"/>
      <c r="L50" s="221"/>
      <c r="M50" s="221"/>
      <c r="N50" s="238"/>
      <c r="O50" s="239"/>
    </row>
    <row r="51" spans="2:15" s="70" customFormat="1" x14ac:dyDescent="0.3">
      <c r="B51" s="231"/>
      <c r="C51" s="232"/>
      <c r="D51" s="233"/>
      <c r="E51" s="237"/>
      <c r="F51" s="234"/>
      <c r="G51" s="73"/>
      <c r="H51" s="227"/>
      <c r="I51" s="227"/>
      <c r="J51" s="235"/>
      <c r="K51" s="236"/>
      <c r="L51" s="221"/>
      <c r="M51" s="221"/>
      <c r="N51" s="238"/>
      <c r="O51" s="239"/>
    </row>
    <row r="52" spans="2:15" s="70" customFormat="1" x14ac:dyDescent="0.3">
      <c r="B52" s="231"/>
      <c r="C52" s="232"/>
      <c r="D52" s="233"/>
      <c r="E52" s="237"/>
      <c r="F52" s="234"/>
      <c r="G52" s="73"/>
      <c r="H52" s="227"/>
      <c r="I52" s="227"/>
      <c r="J52" s="235"/>
      <c r="K52" s="236"/>
      <c r="L52" s="221"/>
      <c r="M52" s="221"/>
      <c r="N52" s="238"/>
      <c r="O52" s="239"/>
    </row>
    <row r="53" spans="2:15" s="70" customFormat="1" x14ac:dyDescent="0.3">
      <c r="B53" s="231"/>
      <c r="C53" s="232"/>
      <c r="D53" s="233"/>
      <c r="E53" s="237"/>
      <c r="F53" s="234"/>
      <c r="G53" s="73"/>
      <c r="H53" s="227"/>
      <c r="I53" s="227"/>
      <c r="J53" s="235"/>
      <c r="K53" s="236"/>
      <c r="L53" s="221"/>
      <c r="M53" s="221"/>
      <c r="N53" s="238"/>
      <c r="O53" s="239"/>
    </row>
    <row r="54" spans="2:15" s="70" customFormat="1" x14ac:dyDescent="0.3">
      <c r="B54" s="231"/>
      <c r="C54" s="232"/>
      <c r="D54" s="233"/>
      <c r="E54" s="237"/>
      <c r="F54" s="234"/>
      <c r="G54" s="73"/>
      <c r="H54" s="227"/>
      <c r="I54" s="227"/>
      <c r="J54" s="235"/>
      <c r="K54" s="236"/>
      <c r="L54" s="221"/>
      <c r="M54" s="221"/>
      <c r="N54" s="238"/>
      <c r="O54" s="239"/>
    </row>
    <row r="55" spans="2:15" s="70" customFormat="1" ht="205.5" customHeight="1" x14ac:dyDescent="0.3">
      <c r="B55" s="231"/>
      <c r="C55" s="232"/>
      <c r="D55" s="233"/>
      <c r="E55" s="237"/>
      <c r="F55" s="234"/>
      <c r="G55" s="75"/>
      <c r="H55" s="227"/>
      <c r="I55" s="227"/>
      <c r="J55" s="235"/>
      <c r="K55" s="236"/>
      <c r="L55" s="221"/>
      <c r="M55" s="221"/>
      <c r="N55" s="238"/>
      <c r="O55" s="239"/>
    </row>
    <row r="56" spans="2:15" s="70" customFormat="1" ht="16.5" customHeight="1" x14ac:dyDescent="0.3">
      <c r="B56" s="231" t="str">
        <f>+LEFT(C56,3)</f>
        <v>1.4</v>
      </c>
      <c r="C56" s="240" t="s">
        <v>139</v>
      </c>
      <c r="D56" s="241" t="s">
        <v>140</v>
      </c>
      <c r="E56" s="237" t="s">
        <v>141</v>
      </c>
      <c r="F56" s="234">
        <v>3</v>
      </c>
      <c r="G56" s="76">
        <v>1</v>
      </c>
      <c r="H56" s="227" t="s">
        <v>142</v>
      </c>
      <c r="I56" s="227" t="s">
        <v>143</v>
      </c>
      <c r="J56" s="242">
        <v>2</v>
      </c>
      <c r="K56" s="236" t="str">
        <f>+IF(OR(ISBLANK(F56),ISBLANK(J56)),"",IF(OR(AND(F56=1,J56=1),AND(F56=1,J56=2),AND(F56=1,J56=3)),"Deficiencia de control mayor (diseño y ejecución)",IF(OR(AND(F56=2,J56=2),AND(F56=3,J56=1),AND(F56=3,J56=2),AND(F56=2,J56=1)),"Deficiencia de control (diseño o ejecución)",IF(AND(F56=2,J56=3),"Oportunidad de mejora","Mantenimiento del control"))))</f>
        <v>Deficiencia de control (diseño o ejecución)</v>
      </c>
      <c r="L56" s="221">
        <f>+IF(K56="",0,IF(K56="Deficiencia de control mayor (diseño y ejecución)",4,IF(K56="Deficiencia de control (diseño o ejecución)",20,IF(K56="Oportunidad de mejora",40,60))))</f>
        <v>20</v>
      </c>
      <c r="M56" s="221">
        <v>6.6909999999999997E-2</v>
      </c>
      <c r="N56" s="243">
        <f>+L56+M56</f>
        <v>20.06691</v>
      </c>
      <c r="O56" s="244"/>
    </row>
    <row r="57" spans="2:15" s="70" customFormat="1" x14ac:dyDescent="0.3">
      <c r="B57" s="231"/>
      <c r="C57" s="240"/>
      <c r="D57" s="241"/>
      <c r="E57" s="237"/>
      <c r="F57" s="234"/>
      <c r="G57" s="73"/>
      <c r="H57" s="227"/>
      <c r="I57" s="227"/>
      <c r="J57" s="242"/>
      <c r="K57" s="236"/>
      <c r="L57" s="221"/>
      <c r="M57" s="221"/>
      <c r="N57" s="243"/>
      <c r="O57" s="244"/>
    </row>
    <row r="58" spans="2:15" s="70" customFormat="1" x14ac:dyDescent="0.3">
      <c r="B58" s="231"/>
      <c r="C58" s="240"/>
      <c r="D58" s="241"/>
      <c r="E58" s="237"/>
      <c r="F58" s="234"/>
      <c r="G58" s="73"/>
      <c r="H58" s="227"/>
      <c r="I58" s="227"/>
      <c r="J58" s="242"/>
      <c r="K58" s="236"/>
      <c r="L58" s="221"/>
      <c r="M58" s="221"/>
      <c r="N58" s="243"/>
      <c r="O58" s="244"/>
    </row>
    <row r="59" spans="2:15" s="70" customFormat="1" x14ac:dyDescent="0.3">
      <c r="B59" s="231"/>
      <c r="C59" s="240"/>
      <c r="D59" s="241"/>
      <c r="E59" s="237"/>
      <c r="F59" s="234"/>
      <c r="G59" s="73"/>
      <c r="H59" s="227"/>
      <c r="I59" s="227"/>
      <c r="J59" s="242"/>
      <c r="K59" s="236"/>
      <c r="L59" s="221"/>
      <c r="M59" s="221"/>
      <c r="N59" s="243"/>
      <c r="O59" s="244"/>
    </row>
    <row r="60" spans="2:15" s="70" customFormat="1" x14ac:dyDescent="0.3">
      <c r="B60" s="231"/>
      <c r="C60" s="240"/>
      <c r="D60" s="241"/>
      <c r="E60" s="237"/>
      <c r="F60" s="234"/>
      <c r="G60" s="73"/>
      <c r="H60" s="227"/>
      <c r="I60" s="227"/>
      <c r="J60" s="242"/>
      <c r="K60" s="236"/>
      <c r="L60" s="221"/>
      <c r="M60" s="221"/>
      <c r="N60" s="243"/>
      <c r="O60" s="244"/>
    </row>
    <row r="61" spans="2:15" s="70" customFormat="1" x14ac:dyDescent="0.3">
      <c r="B61" s="231"/>
      <c r="C61" s="240"/>
      <c r="D61" s="241"/>
      <c r="E61" s="237"/>
      <c r="F61" s="234"/>
      <c r="G61" s="73"/>
      <c r="H61" s="227"/>
      <c r="I61" s="227"/>
      <c r="J61" s="242"/>
      <c r="K61" s="236"/>
      <c r="L61" s="221"/>
      <c r="M61" s="221"/>
      <c r="N61" s="243"/>
      <c r="O61" s="244"/>
    </row>
    <row r="62" spans="2:15" s="70" customFormat="1" x14ac:dyDescent="0.3">
      <c r="B62" s="231"/>
      <c r="C62" s="240"/>
      <c r="D62" s="241"/>
      <c r="E62" s="237"/>
      <c r="F62" s="234"/>
      <c r="G62" s="73"/>
      <c r="H62" s="227"/>
      <c r="I62" s="227"/>
      <c r="J62" s="242"/>
      <c r="K62" s="236"/>
      <c r="L62" s="221"/>
      <c r="M62" s="221"/>
      <c r="N62" s="243"/>
      <c r="O62" s="244"/>
    </row>
    <row r="63" spans="2:15" s="70" customFormat="1" ht="138" customHeight="1" x14ac:dyDescent="0.3">
      <c r="B63" s="231"/>
      <c r="C63" s="240"/>
      <c r="D63" s="241"/>
      <c r="E63" s="237"/>
      <c r="F63" s="234"/>
      <c r="G63" s="75"/>
      <c r="H63" s="227"/>
      <c r="I63" s="227"/>
      <c r="J63" s="242"/>
      <c r="K63" s="236"/>
      <c r="L63" s="221"/>
      <c r="M63" s="221"/>
      <c r="N63" s="243"/>
      <c r="O63" s="244"/>
    </row>
    <row r="64" spans="2:15" ht="16.5" customHeight="1" x14ac:dyDescent="0.3">
      <c r="B64" s="231" t="str">
        <f>+LEFT(C64,3)</f>
        <v>1.5</v>
      </c>
      <c r="C64" s="232" t="s">
        <v>144</v>
      </c>
      <c r="D64" s="233" t="s">
        <v>145</v>
      </c>
      <c r="E64" s="237" t="s">
        <v>146</v>
      </c>
      <c r="F64" s="234">
        <v>3</v>
      </c>
      <c r="G64" s="76">
        <v>1</v>
      </c>
      <c r="H64" s="227" t="s">
        <v>147</v>
      </c>
      <c r="I64" s="227" t="s">
        <v>148</v>
      </c>
      <c r="J64" s="235">
        <v>2</v>
      </c>
      <c r="K64" s="236" t="str">
        <f>+IF(OR(ISBLANK(F64),ISBLANK(J64)),"",IF(OR(AND(F64=1,J64=1),AND(F64=1,J64=2),AND(F64=1,J64=3)),"Deficiencia de control mayor (diseño y ejecución)",IF(OR(AND(F64=2,J64=2),AND(F64=3,J64=1),AND(F64=3,J64=2),AND(F64=2,J64=1)),"Deficiencia de control (diseño o ejecución)",IF(AND(F64=2,J64=3),"Oportunidad de mejora","Mantenimiento del control"))))</f>
        <v>Deficiencia de control (diseño o ejecución)</v>
      </c>
      <c r="L64" s="221">
        <f>+IF(K64="",0,IF(K64="Deficiencia de control mayor (diseño y ejecución)",4,IF(K64="Deficiencia de control (diseño o ejecución)",20,IF(K64="Oportunidad de mejora",40,60))))</f>
        <v>20</v>
      </c>
      <c r="M64" s="221">
        <v>7.3568999999999996E-2</v>
      </c>
      <c r="N64" s="222">
        <f>+L64+M64</f>
        <v>20.073568999999999</v>
      </c>
      <c r="O64" s="223"/>
    </row>
    <row r="65" spans="2:15" s="70" customFormat="1" x14ac:dyDescent="0.3">
      <c r="B65" s="231"/>
      <c r="C65" s="232"/>
      <c r="D65" s="233"/>
      <c r="E65" s="237"/>
      <c r="F65" s="234"/>
      <c r="G65" s="73"/>
      <c r="H65" s="227"/>
      <c r="I65" s="227"/>
      <c r="J65" s="235"/>
      <c r="K65" s="236"/>
      <c r="L65" s="221"/>
      <c r="M65" s="221"/>
      <c r="N65" s="222"/>
      <c r="O65" s="223"/>
    </row>
    <row r="66" spans="2:15" s="70" customFormat="1" x14ac:dyDescent="0.3">
      <c r="B66" s="231"/>
      <c r="C66" s="232"/>
      <c r="D66" s="233"/>
      <c r="E66" s="237"/>
      <c r="F66" s="234"/>
      <c r="G66" s="73"/>
      <c r="H66" s="227"/>
      <c r="I66" s="227"/>
      <c r="J66" s="235"/>
      <c r="K66" s="236"/>
      <c r="L66" s="221"/>
      <c r="M66" s="221"/>
      <c r="N66" s="222"/>
      <c r="O66" s="223"/>
    </row>
    <row r="67" spans="2:15" s="70" customFormat="1" x14ac:dyDescent="0.3">
      <c r="B67" s="231"/>
      <c r="C67" s="232"/>
      <c r="D67" s="233"/>
      <c r="E67" s="237"/>
      <c r="F67" s="234"/>
      <c r="G67" s="73"/>
      <c r="H67" s="227"/>
      <c r="I67" s="227"/>
      <c r="J67" s="235"/>
      <c r="K67" s="236"/>
      <c r="L67" s="221"/>
      <c r="M67" s="221"/>
      <c r="N67" s="222"/>
      <c r="O67" s="223"/>
    </row>
    <row r="68" spans="2:15" s="70" customFormat="1" x14ac:dyDescent="0.3">
      <c r="B68" s="231"/>
      <c r="C68" s="232"/>
      <c r="D68" s="233"/>
      <c r="E68" s="237"/>
      <c r="F68" s="234"/>
      <c r="G68" s="73"/>
      <c r="H68" s="227"/>
      <c r="I68" s="227"/>
      <c r="J68" s="235"/>
      <c r="K68" s="236"/>
      <c r="L68" s="221"/>
      <c r="M68" s="221"/>
      <c r="N68" s="222"/>
      <c r="O68" s="223"/>
    </row>
    <row r="69" spans="2:15" s="70" customFormat="1" x14ac:dyDescent="0.3">
      <c r="B69" s="231"/>
      <c r="C69" s="232"/>
      <c r="D69" s="233"/>
      <c r="E69" s="237"/>
      <c r="F69" s="234"/>
      <c r="G69" s="73"/>
      <c r="H69" s="227"/>
      <c r="I69" s="227"/>
      <c r="J69" s="235"/>
      <c r="K69" s="236"/>
      <c r="L69" s="221"/>
      <c r="M69" s="221"/>
      <c r="N69" s="222"/>
      <c r="O69" s="223"/>
    </row>
    <row r="70" spans="2:15" s="70" customFormat="1" x14ac:dyDescent="0.3">
      <c r="B70" s="231"/>
      <c r="C70" s="232"/>
      <c r="D70" s="233"/>
      <c r="E70" s="237"/>
      <c r="F70" s="234"/>
      <c r="G70" s="73"/>
      <c r="H70" s="227"/>
      <c r="I70" s="227"/>
      <c r="J70" s="235"/>
      <c r="K70" s="236"/>
      <c r="L70" s="221"/>
      <c r="M70" s="221"/>
      <c r="N70" s="222"/>
      <c r="O70" s="223"/>
    </row>
    <row r="71" spans="2:15" s="70" customFormat="1" ht="220.5" customHeight="1" x14ac:dyDescent="0.3">
      <c r="B71" s="231"/>
      <c r="C71" s="232"/>
      <c r="D71" s="233"/>
      <c r="E71" s="237"/>
      <c r="F71" s="234"/>
      <c r="G71" s="75"/>
      <c r="H71" s="227"/>
      <c r="I71" s="227"/>
      <c r="J71" s="235"/>
      <c r="K71" s="236"/>
      <c r="L71" s="221"/>
      <c r="M71" s="221"/>
      <c r="N71" s="222"/>
      <c r="O71" s="223"/>
    </row>
    <row r="72" spans="2:15" ht="36.75" customHeight="1" x14ac:dyDescent="0.3">
      <c r="B72" s="245"/>
      <c r="C72" s="207" t="s">
        <v>149</v>
      </c>
      <c r="D72" s="246" t="s">
        <v>8</v>
      </c>
      <c r="E72" s="247" t="s">
        <v>113</v>
      </c>
      <c r="F72" s="248" t="s">
        <v>114</v>
      </c>
      <c r="G72" s="249" t="s">
        <v>115</v>
      </c>
      <c r="H72" s="249"/>
      <c r="I72" s="249"/>
      <c r="J72" s="248" t="s">
        <v>116</v>
      </c>
      <c r="K72" s="250" t="s">
        <v>150</v>
      </c>
      <c r="L72" s="251"/>
      <c r="M72" s="251"/>
      <c r="N72" s="252"/>
      <c r="O72" s="214"/>
    </row>
    <row r="73" spans="2:15" ht="29.25" customHeight="1" x14ac:dyDescent="0.3">
      <c r="B73" s="245"/>
      <c r="C73" s="207"/>
      <c r="D73" s="246"/>
      <c r="E73" s="247"/>
      <c r="F73" s="248"/>
      <c r="G73" s="253" t="s">
        <v>13</v>
      </c>
      <c r="H73" s="254" t="s">
        <v>15</v>
      </c>
      <c r="I73" s="255" t="s">
        <v>151</v>
      </c>
      <c r="J73" s="248"/>
      <c r="K73" s="250"/>
      <c r="L73" s="251"/>
      <c r="M73" s="251"/>
      <c r="N73" s="252"/>
      <c r="O73" s="214"/>
    </row>
    <row r="74" spans="2:15" ht="45.75" customHeight="1" x14ac:dyDescent="0.3">
      <c r="B74" s="245"/>
      <c r="C74" s="207"/>
      <c r="D74" s="246"/>
      <c r="E74" s="247"/>
      <c r="F74" s="248"/>
      <c r="G74" s="253"/>
      <c r="H74" s="254"/>
      <c r="I74" s="255"/>
      <c r="J74" s="248"/>
      <c r="K74" s="250"/>
      <c r="L74" s="251"/>
      <c r="M74" s="251"/>
      <c r="N74" s="252"/>
      <c r="O74" s="214"/>
    </row>
    <row r="75" spans="2:15" s="70" customFormat="1" ht="21" customHeight="1" x14ac:dyDescent="0.3">
      <c r="B75" s="231" t="str">
        <f>+LEFT(C75,3)</f>
        <v>2.1</v>
      </c>
      <c r="C75" s="232" t="s">
        <v>152</v>
      </c>
      <c r="D75" s="241" t="s">
        <v>153</v>
      </c>
      <c r="E75" s="256" t="s">
        <v>154</v>
      </c>
      <c r="F75" s="234">
        <v>3</v>
      </c>
      <c r="G75" s="76">
        <v>1</v>
      </c>
      <c r="H75" s="256" t="s">
        <v>155</v>
      </c>
      <c r="I75" s="256" t="s">
        <v>156</v>
      </c>
      <c r="J75" s="257">
        <v>3</v>
      </c>
      <c r="K75" s="236" t="str">
        <f>+IF(OR(ISBLANK(F75),ISBLANK(J75)),"",IF(OR(AND(F75=1,J75=1),AND(F75=1,J75=2),AND(F75=1,J75=3)),"Deficiencia de control mayor (diseño y ejecución)",IF(OR(AND(F75=2,J75=2),AND(F75=3,J75=1),AND(F75=3,J75=2),AND(F75=2,J75=1)),"Deficiencia de control (diseño o ejecución)",IF(AND(F75=2,J75=3),"Oportunidad de mejora","Mantenimiento del control"))))</f>
        <v>Mantenimiento del control</v>
      </c>
      <c r="L75" s="221">
        <f>+IF(K75="",0,IF(K75="Deficiencia de control mayor (diseño y ejecución)",4,IF(K75="Deficiencia de control (diseño o ejecución)",20,IF(K75="Oportunidad de mejora",40,60))))</f>
        <v>60</v>
      </c>
      <c r="M75" s="221">
        <v>8.8965299999999997E-2</v>
      </c>
      <c r="N75" s="222">
        <f>+L75+M75</f>
        <v>60.088965299999998</v>
      </c>
      <c r="O75" s="223"/>
    </row>
    <row r="76" spans="2:15" s="70" customFormat="1" ht="21" customHeight="1" x14ac:dyDescent="0.3">
      <c r="B76" s="231"/>
      <c r="C76" s="232"/>
      <c r="D76" s="241"/>
      <c r="E76" s="256"/>
      <c r="F76" s="234"/>
      <c r="G76" s="73"/>
      <c r="H76" s="256"/>
      <c r="I76" s="256"/>
      <c r="J76" s="257"/>
      <c r="K76" s="236"/>
      <c r="L76" s="221"/>
      <c r="M76" s="221"/>
      <c r="N76" s="222"/>
      <c r="O76" s="223"/>
    </row>
    <row r="77" spans="2:15" s="70" customFormat="1" ht="21" customHeight="1" x14ac:dyDescent="0.3">
      <c r="B77" s="231"/>
      <c r="C77" s="232"/>
      <c r="D77" s="241"/>
      <c r="E77" s="256"/>
      <c r="F77" s="234"/>
      <c r="G77" s="73"/>
      <c r="H77" s="256"/>
      <c r="I77" s="256"/>
      <c r="J77" s="257"/>
      <c r="K77" s="236"/>
      <c r="L77" s="221"/>
      <c r="M77" s="221"/>
      <c r="N77" s="222"/>
      <c r="O77" s="223"/>
    </row>
    <row r="78" spans="2:15" s="70" customFormat="1" ht="21" customHeight="1" x14ac:dyDescent="0.3">
      <c r="B78" s="231"/>
      <c r="C78" s="232"/>
      <c r="D78" s="241"/>
      <c r="E78" s="256"/>
      <c r="F78" s="234"/>
      <c r="G78" s="73"/>
      <c r="H78" s="256"/>
      <c r="I78" s="256"/>
      <c r="J78" s="257"/>
      <c r="K78" s="236"/>
      <c r="L78" s="221"/>
      <c r="M78" s="221"/>
      <c r="N78" s="222"/>
      <c r="O78" s="223"/>
    </row>
    <row r="79" spans="2:15" s="70" customFormat="1" ht="21" customHeight="1" x14ac:dyDescent="0.3">
      <c r="B79" s="231"/>
      <c r="C79" s="232"/>
      <c r="D79" s="241"/>
      <c r="E79" s="256"/>
      <c r="F79" s="234"/>
      <c r="G79" s="73"/>
      <c r="H79" s="256"/>
      <c r="I79" s="256"/>
      <c r="J79" s="257"/>
      <c r="K79" s="236"/>
      <c r="L79" s="221"/>
      <c r="M79" s="221"/>
      <c r="N79" s="222"/>
      <c r="O79" s="223"/>
    </row>
    <row r="80" spans="2:15" s="70" customFormat="1" ht="21" customHeight="1" x14ac:dyDescent="0.3">
      <c r="B80" s="231"/>
      <c r="C80" s="232"/>
      <c r="D80" s="241"/>
      <c r="E80" s="256"/>
      <c r="F80" s="234"/>
      <c r="G80" s="73"/>
      <c r="H80" s="256"/>
      <c r="I80" s="256"/>
      <c r="J80" s="257"/>
      <c r="K80" s="236"/>
      <c r="L80" s="221"/>
      <c r="M80" s="221"/>
      <c r="N80" s="222"/>
      <c r="O80" s="223"/>
    </row>
    <row r="81" spans="2:15" s="70" customFormat="1" ht="21" customHeight="1" x14ac:dyDescent="0.3">
      <c r="B81" s="231"/>
      <c r="C81" s="232"/>
      <c r="D81" s="241"/>
      <c r="E81" s="256"/>
      <c r="F81" s="234"/>
      <c r="G81" s="73"/>
      <c r="H81" s="256"/>
      <c r="I81" s="256"/>
      <c r="J81" s="257"/>
      <c r="K81" s="236"/>
      <c r="L81" s="221"/>
      <c r="M81" s="221"/>
      <c r="N81" s="222"/>
      <c r="O81" s="223"/>
    </row>
    <row r="82" spans="2:15" s="70" customFormat="1" ht="21" customHeight="1" x14ac:dyDescent="0.3">
      <c r="B82" s="231"/>
      <c r="C82" s="232"/>
      <c r="D82" s="241"/>
      <c r="E82" s="256"/>
      <c r="F82" s="234"/>
      <c r="G82" s="75"/>
      <c r="H82" s="256"/>
      <c r="I82" s="256"/>
      <c r="J82" s="257"/>
      <c r="K82" s="236"/>
      <c r="L82" s="221"/>
      <c r="M82" s="221"/>
      <c r="N82" s="222"/>
      <c r="O82" s="223"/>
    </row>
    <row r="83" spans="2:15" s="70" customFormat="1" ht="16.5" customHeight="1" x14ac:dyDescent="0.3">
      <c r="B83" s="231" t="str">
        <f>+LEFT(C83,3)</f>
        <v>2.2</v>
      </c>
      <c r="C83" s="258" t="s">
        <v>157</v>
      </c>
      <c r="D83" s="241" t="s">
        <v>158</v>
      </c>
      <c r="E83" s="259" t="s">
        <v>159</v>
      </c>
      <c r="F83" s="234">
        <v>3</v>
      </c>
      <c r="G83" s="76">
        <v>1</v>
      </c>
      <c r="H83" s="256" t="s">
        <v>160</v>
      </c>
      <c r="I83" s="237" t="s">
        <v>161</v>
      </c>
      <c r="J83" s="257">
        <v>3</v>
      </c>
      <c r="K83" s="236" t="str">
        <f>+IF(OR(ISBLANK(F83),ISBLANK(J83)),"",IF(OR(AND(F83=1,J83=1),AND(F83=1,J83=2),AND(F83=1,J83=3)),"Deficiencia de control mayor (diseño y ejecución)",IF(OR(AND(F83=2,J83=2),AND(F83=3,J83=1),AND(F83=3,J83=2),AND(F83=2,J83=1)),"Deficiencia de control (diseño o ejecución)",IF(AND(F83=2,J83=3),"Oportunidad de mejora","Mantenimiento del control"))))</f>
        <v>Mantenimiento del control</v>
      </c>
      <c r="L83" s="221">
        <f>+IF(K83="",0,IF(K83="Deficiencia de control mayor (diseño y ejecución)",4,IF(K83="Deficiencia de control (diseño o ejecución)",20,IF(K83="Oportunidad de mejora",40,60))))</f>
        <v>60</v>
      </c>
      <c r="M83" s="221">
        <v>9.8965300000000006E-2</v>
      </c>
      <c r="N83" s="222">
        <f>+L83+M83</f>
        <v>60.098965300000003</v>
      </c>
      <c r="O83" s="223"/>
    </row>
    <row r="84" spans="2:15" s="70" customFormat="1" x14ac:dyDescent="0.3">
      <c r="B84" s="231"/>
      <c r="C84" s="258"/>
      <c r="D84" s="241"/>
      <c r="E84" s="259"/>
      <c r="F84" s="234"/>
      <c r="G84" s="73"/>
      <c r="H84" s="256"/>
      <c r="I84" s="237"/>
      <c r="J84" s="257"/>
      <c r="K84" s="236"/>
      <c r="L84" s="221"/>
      <c r="M84" s="221"/>
      <c r="N84" s="222"/>
      <c r="O84" s="223"/>
    </row>
    <row r="85" spans="2:15" s="70" customFormat="1" x14ac:dyDescent="0.3">
      <c r="B85" s="231"/>
      <c r="C85" s="258"/>
      <c r="D85" s="241"/>
      <c r="E85" s="259"/>
      <c r="F85" s="234"/>
      <c r="G85" s="73"/>
      <c r="H85" s="256"/>
      <c r="I85" s="237"/>
      <c r="J85" s="257"/>
      <c r="K85" s="236"/>
      <c r="L85" s="221"/>
      <c r="M85" s="221"/>
      <c r="N85" s="222"/>
      <c r="O85" s="223"/>
    </row>
    <row r="86" spans="2:15" s="70" customFormat="1" x14ac:dyDescent="0.3">
      <c r="B86" s="231"/>
      <c r="C86" s="258"/>
      <c r="D86" s="241"/>
      <c r="E86" s="259"/>
      <c r="F86" s="234"/>
      <c r="G86" s="73"/>
      <c r="H86" s="256"/>
      <c r="I86" s="237"/>
      <c r="J86" s="257"/>
      <c r="K86" s="236"/>
      <c r="L86" s="221"/>
      <c r="M86" s="221"/>
      <c r="N86" s="222"/>
      <c r="O86" s="223"/>
    </row>
    <row r="87" spans="2:15" s="70" customFormat="1" x14ac:dyDescent="0.3">
      <c r="B87" s="231"/>
      <c r="C87" s="258"/>
      <c r="D87" s="241"/>
      <c r="E87" s="259"/>
      <c r="F87" s="234"/>
      <c r="G87" s="73"/>
      <c r="H87" s="256"/>
      <c r="I87" s="237"/>
      <c r="J87" s="257"/>
      <c r="K87" s="236"/>
      <c r="L87" s="221"/>
      <c r="M87" s="221"/>
      <c r="N87" s="222"/>
      <c r="O87" s="223"/>
    </row>
    <row r="88" spans="2:15" s="70" customFormat="1" x14ac:dyDescent="0.3">
      <c r="B88" s="231"/>
      <c r="C88" s="258"/>
      <c r="D88" s="241"/>
      <c r="E88" s="259"/>
      <c r="F88" s="234"/>
      <c r="G88" s="73"/>
      <c r="H88" s="256"/>
      <c r="I88" s="237"/>
      <c r="J88" s="257"/>
      <c r="K88" s="236"/>
      <c r="L88" s="221"/>
      <c r="M88" s="221"/>
      <c r="N88" s="222"/>
      <c r="O88" s="223"/>
    </row>
    <row r="89" spans="2:15" s="70" customFormat="1" x14ac:dyDescent="0.3">
      <c r="B89" s="231"/>
      <c r="C89" s="258"/>
      <c r="D89" s="241"/>
      <c r="E89" s="259"/>
      <c r="F89" s="234"/>
      <c r="G89" s="73"/>
      <c r="H89" s="256"/>
      <c r="I89" s="237"/>
      <c r="J89" s="257"/>
      <c r="K89" s="236"/>
      <c r="L89" s="221"/>
      <c r="M89" s="221"/>
      <c r="N89" s="222"/>
      <c r="O89" s="223"/>
    </row>
    <row r="90" spans="2:15" s="70" customFormat="1" ht="345.75" customHeight="1" x14ac:dyDescent="0.3">
      <c r="B90" s="231"/>
      <c r="C90" s="258"/>
      <c r="D90" s="241"/>
      <c r="E90" s="259"/>
      <c r="F90" s="234"/>
      <c r="G90" s="75"/>
      <c r="H90" s="256"/>
      <c r="I90" s="237"/>
      <c r="J90" s="257"/>
      <c r="K90" s="236"/>
      <c r="L90" s="221"/>
      <c r="M90" s="221"/>
      <c r="N90" s="222"/>
      <c r="O90" s="223"/>
    </row>
    <row r="91" spans="2:15" ht="21" customHeight="1" x14ac:dyDescent="0.3">
      <c r="B91" s="231" t="str">
        <f>+LEFT(C91,3)</f>
        <v>2.3</v>
      </c>
      <c r="C91" s="232" t="s">
        <v>162</v>
      </c>
      <c r="D91" s="241" t="s">
        <v>163</v>
      </c>
      <c r="E91" s="259" t="s">
        <v>164</v>
      </c>
      <c r="F91" s="234">
        <v>3</v>
      </c>
      <c r="G91" s="76">
        <v>1</v>
      </c>
      <c r="H91" s="256" t="s">
        <v>165</v>
      </c>
      <c r="I91" s="256" t="s">
        <v>166</v>
      </c>
      <c r="J91" s="257">
        <v>3</v>
      </c>
      <c r="K91" s="236" t="str">
        <f>+IF(OR(ISBLANK(F91),ISBLANK(J91)),"",IF(OR(AND(F91=1,J91=1),AND(F91=1,J91=2),AND(F91=1,J91=3)),"Deficiencia de control mayor (diseño y ejecución)",IF(OR(AND(F91=2,J91=2),AND(F91=3,J91=1),AND(F91=3,J91=2),AND(F91=2,J91=1)),"Deficiencia de control (diseño o ejecución)",IF(AND(F91=2,J91=3),"Oportunidad de mejora","Mantenimiento del control"))))</f>
        <v>Mantenimiento del control</v>
      </c>
      <c r="L91" s="221">
        <f>+IF(K91="",0,IF(K91="Deficiencia de control mayor (diseño y ejecución)",4,IF(K91="Deficiencia de control (diseño o ejecución)",20,IF(K91="Oportunidad de mejora",40,60))))</f>
        <v>60</v>
      </c>
      <c r="M91" s="221">
        <v>0.15698000000000001</v>
      </c>
      <c r="N91" s="222">
        <f>+L91+M91</f>
        <v>60.156979999999997</v>
      </c>
      <c r="O91" s="223"/>
    </row>
    <row r="92" spans="2:15" s="70" customFormat="1" ht="21" customHeight="1" x14ac:dyDescent="0.3">
      <c r="B92" s="231"/>
      <c r="C92" s="232"/>
      <c r="D92" s="241"/>
      <c r="E92" s="259"/>
      <c r="F92" s="234"/>
      <c r="G92" s="73"/>
      <c r="H92" s="256"/>
      <c r="I92" s="256"/>
      <c r="J92" s="257"/>
      <c r="K92" s="236"/>
      <c r="L92" s="221"/>
      <c r="M92" s="221"/>
      <c r="N92" s="222"/>
      <c r="O92" s="223"/>
    </row>
    <row r="93" spans="2:15" s="70" customFormat="1" ht="21" customHeight="1" x14ac:dyDescent="0.3">
      <c r="B93" s="231"/>
      <c r="C93" s="232"/>
      <c r="D93" s="241"/>
      <c r="E93" s="259"/>
      <c r="F93" s="234"/>
      <c r="G93" s="73"/>
      <c r="H93" s="256"/>
      <c r="I93" s="256"/>
      <c r="J93" s="257"/>
      <c r="K93" s="236"/>
      <c r="L93" s="221"/>
      <c r="M93" s="221"/>
      <c r="N93" s="222"/>
      <c r="O93" s="223"/>
    </row>
    <row r="94" spans="2:15" s="70" customFormat="1" ht="21" customHeight="1" x14ac:dyDescent="0.3">
      <c r="B94" s="231"/>
      <c r="C94" s="232"/>
      <c r="D94" s="241"/>
      <c r="E94" s="259"/>
      <c r="F94" s="234"/>
      <c r="G94" s="73"/>
      <c r="H94" s="256"/>
      <c r="I94" s="256"/>
      <c r="J94" s="257"/>
      <c r="K94" s="236"/>
      <c r="L94" s="221"/>
      <c r="M94" s="221"/>
      <c r="N94" s="222"/>
      <c r="O94" s="223"/>
    </row>
    <row r="95" spans="2:15" s="70" customFormat="1" ht="21" customHeight="1" x14ac:dyDescent="0.3">
      <c r="B95" s="231"/>
      <c r="C95" s="232"/>
      <c r="D95" s="241"/>
      <c r="E95" s="259"/>
      <c r="F95" s="234"/>
      <c r="G95" s="73"/>
      <c r="H95" s="256"/>
      <c r="I95" s="256"/>
      <c r="J95" s="257"/>
      <c r="K95" s="236"/>
      <c r="L95" s="221"/>
      <c r="M95" s="221"/>
      <c r="N95" s="222"/>
      <c r="O95" s="223"/>
    </row>
    <row r="96" spans="2:15" s="70" customFormat="1" ht="21" customHeight="1" x14ac:dyDescent="0.3">
      <c r="B96" s="231"/>
      <c r="C96" s="232"/>
      <c r="D96" s="241"/>
      <c r="E96" s="259"/>
      <c r="F96" s="234"/>
      <c r="G96" s="73"/>
      <c r="H96" s="256"/>
      <c r="I96" s="256"/>
      <c r="J96" s="257"/>
      <c r="K96" s="236"/>
      <c r="L96" s="221"/>
      <c r="M96" s="221"/>
      <c r="N96" s="222"/>
      <c r="O96" s="223"/>
    </row>
    <row r="97" spans="2:15" s="70" customFormat="1" ht="21" customHeight="1" x14ac:dyDescent="0.3">
      <c r="B97" s="231"/>
      <c r="C97" s="232"/>
      <c r="D97" s="241"/>
      <c r="E97" s="259"/>
      <c r="F97" s="234"/>
      <c r="G97" s="73"/>
      <c r="H97" s="256"/>
      <c r="I97" s="256"/>
      <c r="J97" s="257"/>
      <c r="K97" s="236"/>
      <c r="L97" s="221"/>
      <c r="M97" s="221"/>
      <c r="N97" s="222"/>
      <c r="O97" s="223"/>
    </row>
    <row r="98" spans="2:15" s="70" customFormat="1" ht="267.75" customHeight="1" x14ac:dyDescent="0.3">
      <c r="B98" s="231"/>
      <c r="C98" s="232"/>
      <c r="D98" s="241"/>
      <c r="E98" s="259"/>
      <c r="F98" s="234"/>
      <c r="G98" s="75"/>
      <c r="H98" s="256"/>
      <c r="I98" s="256"/>
      <c r="J98" s="257"/>
      <c r="K98" s="236"/>
      <c r="L98" s="221"/>
      <c r="M98" s="221"/>
      <c r="N98" s="222"/>
      <c r="O98" s="223"/>
    </row>
    <row r="99" spans="2:15" ht="23.25" customHeight="1" x14ac:dyDescent="0.3">
      <c r="B99" s="260"/>
      <c r="C99" s="207" t="s">
        <v>167</v>
      </c>
      <c r="D99" s="246" t="s">
        <v>8</v>
      </c>
      <c r="E99" s="247" t="s">
        <v>113</v>
      </c>
      <c r="F99" s="248" t="s">
        <v>114</v>
      </c>
      <c r="G99" s="249" t="s">
        <v>115</v>
      </c>
      <c r="H99" s="249"/>
      <c r="I99" s="249"/>
      <c r="J99" s="248" t="s">
        <v>116</v>
      </c>
      <c r="K99" s="250" t="s">
        <v>150</v>
      </c>
      <c r="L99" s="251"/>
      <c r="M99" s="251"/>
      <c r="N99" s="252"/>
      <c r="O99" s="214"/>
    </row>
    <row r="100" spans="2:15" ht="42" customHeight="1" x14ac:dyDescent="0.3">
      <c r="B100" s="260"/>
      <c r="C100" s="207"/>
      <c r="D100" s="246"/>
      <c r="E100" s="247"/>
      <c r="F100" s="248"/>
      <c r="G100" s="253" t="s">
        <v>13</v>
      </c>
      <c r="H100" s="254" t="s">
        <v>15</v>
      </c>
      <c r="I100" s="255" t="s">
        <v>151</v>
      </c>
      <c r="J100" s="248"/>
      <c r="K100" s="250"/>
      <c r="L100" s="251"/>
      <c r="M100" s="251"/>
      <c r="N100" s="252"/>
      <c r="O100" s="214"/>
    </row>
    <row r="101" spans="2:15" ht="87.75" customHeight="1" x14ac:dyDescent="0.3">
      <c r="B101" s="260"/>
      <c r="C101" s="207"/>
      <c r="D101" s="246"/>
      <c r="E101" s="247"/>
      <c r="F101" s="248"/>
      <c r="G101" s="253"/>
      <c r="H101" s="254"/>
      <c r="I101" s="255"/>
      <c r="J101" s="248"/>
      <c r="K101" s="250"/>
      <c r="L101" s="251"/>
      <c r="M101" s="251"/>
      <c r="N101" s="252"/>
      <c r="O101" s="214"/>
    </row>
    <row r="102" spans="2:15" s="70" customFormat="1" ht="16.5" customHeight="1" x14ac:dyDescent="0.3">
      <c r="B102" s="231" t="str">
        <f>+LEFT(C102,3)</f>
        <v>3.1</v>
      </c>
      <c r="C102" s="261" t="s">
        <v>168</v>
      </c>
      <c r="D102" s="262" t="s">
        <v>169</v>
      </c>
      <c r="E102" s="237" t="s">
        <v>170</v>
      </c>
      <c r="F102" s="234">
        <v>3</v>
      </c>
      <c r="G102" s="76">
        <v>1</v>
      </c>
      <c r="H102" s="256" t="s">
        <v>171</v>
      </c>
      <c r="I102" s="237" t="s">
        <v>172</v>
      </c>
      <c r="J102" s="257">
        <v>3</v>
      </c>
      <c r="K102" s="236" t="str">
        <f>+IF(OR(ISBLANK(F102),ISBLANK(J102)),"",IF(OR(AND(F102=1,J102=1),AND(F102=1,J102=2),AND(F102=1,J102=3)),"Deficiencia de control mayor (diseño y ejecución)",IF(OR(AND(F102=2,J102=2),AND(F102=3,J102=1),AND(F102=3,J102=2),AND(F102=2,J102=1)),"Deficiencia de control (diseño o ejecución)",IF(AND(F102=2,J102=3),"Oportunidad de mejora","Mantenimiento del control"))))</f>
        <v>Mantenimiento del control</v>
      </c>
      <c r="L102" s="221">
        <f>+IF(K102="",0,IF(K102="Deficiencia de control mayor (diseño y ejecución)",4,IF(K102="Deficiencia de control (diseño o ejecución)",20,IF(K102="Oportunidad de mejora",40,60))))</f>
        <v>60</v>
      </c>
      <c r="M102" s="221">
        <v>0.28965000000000002</v>
      </c>
      <c r="N102" s="222">
        <f>+L102+M102</f>
        <v>60.289650000000002</v>
      </c>
      <c r="O102" s="223"/>
    </row>
    <row r="103" spans="2:15" s="70" customFormat="1" x14ac:dyDescent="0.3">
      <c r="B103" s="231"/>
      <c r="C103" s="261"/>
      <c r="D103" s="262"/>
      <c r="E103" s="237"/>
      <c r="F103" s="234"/>
      <c r="G103" s="73"/>
      <c r="H103" s="256"/>
      <c r="I103" s="237"/>
      <c r="J103" s="257"/>
      <c r="K103" s="236"/>
      <c r="L103" s="221"/>
      <c r="M103" s="221"/>
      <c r="N103" s="222"/>
      <c r="O103" s="223"/>
    </row>
    <row r="104" spans="2:15" s="70" customFormat="1" x14ac:dyDescent="0.3">
      <c r="B104" s="231"/>
      <c r="C104" s="261"/>
      <c r="D104" s="262"/>
      <c r="E104" s="237"/>
      <c r="F104" s="234"/>
      <c r="G104" s="73"/>
      <c r="H104" s="256"/>
      <c r="I104" s="237"/>
      <c r="J104" s="257"/>
      <c r="K104" s="236"/>
      <c r="L104" s="221"/>
      <c r="M104" s="221"/>
      <c r="N104" s="222"/>
      <c r="O104" s="223"/>
    </row>
    <row r="105" spans="2:15" s="70" customFormat="1" x14ac:dyDescent="0.3">
      <c r="B105" s="231"/>
      <c r="C105" s="261"/>
      <c r="D105" s="262"/>
      <c r="E105" s="237"/>
      <c r="F105" s="234"/>
      <c r="G105" s="73"/>
      <c r="H105" s="256"/>
      <c r="I105" s="237"/>
      <c r="J105" s="257"/>
      <c r="K105" s="236"/>
      <c r="L105" s="221"/>
      <c r="M105" s="221"/>
      <c r="N105" s="222"/>
      <c r="O105" s="223"/>
    </row>
    <row r="106" spans="2:15" s="70" customFormat="1" x14ac:dyDescent="0.3">
      <c r="B106" s="231"/>
      <c r="C106" s="261"/>
      <c r="D106" s="262"/>
      <c r="E106" s="237"/>
      <c r="F106" s="234"/>
      <c r="G106" s="73"/>
      <c r="H106" s="256"/>
      <c r="I106" s="237"/>
      <c r="J106" s="257"/>
      <c r="K106" s="236"/>
      <c r="L106" s="221"/>
      <c r="M106" s="221"/>
      <c r="N106" s="222"/>
      <c r="O106" s="223"/>
    </row>
    <row r="107" spans="2:15" s="70" customFormat="1" x14ac:dyDescent="0.3">
      <c r="B107" s="231"/>
      <c r="C107" s="261"/>
      <c r="D107" s="262"/>
      <c r="E107" s="237"/>
      <c r="F107" s="234"/>
      <c r="G107" s="73"/>
      <c r="H107" s="256"/>
      <c r="I107" s="237"/>
      <c r="J107" s="257"/>
      <c r="K107" s="236"/>
      <c r="L107" s="221"/>
      <c r="M107" s="221"/>
      <c r="N107" s="222"/>
      <c r="O107" s="223"/>
    </row>
    <row r="108" spans="2:15" s="70" customFormat="1" x14ac:dyDescent="0.3">
      <c r="B108" s="231"/>
      <c r="C108" s="261"/>
      <c r="D108" s="262"/>
      <c r="E108" s="237"/>
      <c r="F108" s="234"/>
      <c r="G108" s="73"/>
      <c r="H108" s="256"/>
      <c r="I108" s="237"/>
      <c r="J108" s="257"/>
      <c r="K108" s="236"/>
      <c r="L108" s="221"/>
      <c r="M108" s="221"/>
      <c r="N108" s="222"/>
      <c r="O108" s="223"/>
    </row>
    <row r="109" spans="2:15" s="70" customFormat="1" ht="98.25" customHeight="1" x14ac:dyDescent="0.3">
      <c r="B109" s="231"/>
      <c r="C109" s="261"/>
      <c r="D109" s="262"/>
      <c r="E109" s="237"/>
      <c r="F109" s="234"/>
      <c r="G109" s="75"/>
      <c r="H109" s="256"/>
      <c r="I109" s="237"/>
      <c r="J109" s="257"/>
      <c r="K109" s="236"/>
      <c r="L109" s="221"/>
      <c r="M109" s="221"/>
      <c r="N109" s="222"/>
      <c r="O109" s="223"/>
    </row>
    <row r="110" spans="2:15" s="70" customFormat="1" ht="16.5" customHeight="1" x14ac:dyDescent="0.3">
      <c r="B110" s="231" t="str">
        <f>+LEFT(C110,3)</f>
        <v>3.2</v>
      </c>
      <c r="C110" s="261" t="s">
        <v>173</v>
      </c>
      <c r="D110" s="262" t="s">
        <v>174</v>
      </c>
      <c r="E110" s="237" t="s">
        <v>175</v>
      </c>
      <c r="F110" s="234">
        <v>3</v>
      </c>
      <c r="G110" s="76">
        <v>1</v>
      </c>
      <c r="H110" s="256" t="s">
        <v>176</v>
      </c>
      <c r="I110" s="237" t="s">
        <v>172</v>
      </c>
      <c r="J110" s="257">
        <v>3</v>
      </c>
      <c r="K110" s="236" t="str">
        <f>+IF(OR(ISBLANK(F110),ISBLANK(J110)),"",IF(OR(AND(F110=1,J110=1),AND(F110=1,J110=2),AND(F110=1,J110=3)),"Deficiencia de control mayor (diseño y ejecución)",IF(OR(AND(F110=2,J110=2),AND(F110=3,J110=1),AND(F110=3,J110=2),AND(F110=2,J110=1)),"Deficiencia de control (diseño o ejecución)",IF(AND(F110=2,J110=3),"Oportunidad de mejora","Mantenimiento del control"))))</f>
        <v>Mantenimiento del control</v>
      </c>
      <c r="L110" s="221">
        <f>+IF(K110="",0,IF(K110="Deficiencia de control mayor (diseño y ejecución)",4,IF(K110="Deficiencia de control (diseño o ejecución)",20,IF(K110="Oportunidad de mejora",40,60))))</f>
        <v>60</v>
      </c>
      <c r="M110" s="221">
        <v>0.38965300000000003</v>
      </c>
      <c r="N110" s="222">
        <f>+L110+M110</f>
        <v>60.389653000000003</v>
      </c>
      <c r="O110" s="223"/>
    </row>
    <row r="111" spans="2:15" s="70" customFormat="1" x14ac:dyDescent="0.3">
      <c r="B111" s="231"/>
      <c r="C111" s="261"/>
      <c r="D111" s="262"/>
      <c r="E111" s="237"/>
      <c r="F111" s="234"/>
      <c r="G111" s="73"/>
      <c r="H111" s="256"/>
      <c r="I111" s="237"/>
      <c r="J111" s="257"/>
      <c r="K111" s="236"/>
      <c r="L111" s="221"/>
      <c r="M111" s="221"/>
      <c r="N111" s="222"/>
      <c r="O111" s="223"/>
    </row>
    <row r="112" spans="2:15" s="70" customFormat="1" x14ac:dyDescent="0.3">
      <c r="B112" s="231"/>
      <c r="C112" s="261"/>
      <c r="D112" s="262"/>
      <c r="E112" s="237"/>
      <c r="F112" s="234"/>
      <c r="G112" s="73"/>
      <c r="H112" s="256"/>
      <c r="I112" s="237"/>
      <c r="J112" s="257"/>
      <c r="K112" s="236"/>
      <c r="L112" s="221"/>
      <c r="M112" s="221"/>
      <c r="N112" s="222"/>
      <c r="O112" s="223"/>
    </row>
    <row r="113" spans="2:15" s="70" customFormat="1" x14ac:dyDescent="0.3">
      <c r="B113" s="231"/>
      <c r="C113" s="261"/>
      <c r="D113" s="262"/>
      <c r="E113" s="237"/>
      <c r="F113" s="234"/>
      <c r="G113" s="73"/>
      <c r="H113" s="256"/>
      <c r="I113" s="237"/>
      <c r="J113" s="257"/>
      <c r="K113" s="236"/>
      <c r="L113" s="221"/>
      <c r="M113" s="221"/>
      <c r="N113" s="222"/>
      <c r="O113" s="223"/>
    </row>
    <row r="114" spans="2:15" s="70" customFormat="1" x14ac:dyDescent="0.3">
      <c r="B114" s="231"/>
      <c r="C114" s="261"/>
      <c r="D114" s="262"/>
      <c r="E114" s="237"/>
      <c r="F114" s="234"/>
      <c r="G114" s="73"/>
      <c r="H114" s="256"/>
      <c r="I114" s="237"/>
      <c r="J114" s="257"/>
      <c r="K114" s="236"/>
      <c r="L114" s="221"/>
      <c r="M114" s="221"/>
      <c r="N114" s="222"/>
      <c r="O114" s="223"/>
    </row>
    <row r="115" spans="2:15" s="70" customFormat="1" x14ac:dyDescent="0.3">
      <c r="B115" s="231"/>
      <c r="C115" s="261"/>
      <c r="D115" s="262"/>
      <c r="E115" s="237"/>
      <c r="F115" s="234"/>
      <c r="G115" s="73"/>
      <c r="H115" s="256"/>
      <c r="I115" s="237"/>
      <c r="J115" s="257"/>
      <c r="K115" s="236"/>
      <c r="L115" s="221"/>
      <c r="M115" s="221"/>
      <c r="N115" s="222"/>
      <c r="O115" s="223"/>
    </row>
    <row r="116" spans="2:15" s="70" customFormat="1" x14ac:dyDescent="0.3">
      <c r="B116" s="231"/>
      <c r="C116" s="261"/>
      <c r="D116" s="262"/>
      <c r="E116" s="237"/>
      <c r="F116" s="234"/>
      <c r="G116" s="73"/>
      <c r="H116" s="256"/>
      <c r="I116" s="237"/>
      <c r="J116" s="257"/>
      <c r="K116" s="236"/>
      <c r="L116" s="221"/>
      <c r="M116" s="221"/>
      <c r="N116" s="222"/>
      <c r="O116" s="223"/>
    </row>
    <row r="117" spans="2:15" s="70" customFormat="1" ht="67.5" customHeight="1" x14ac:dyDescent="0.3">
      <c r="B117" s="231"/>
      <c r="C117" s="261"/>
      <c r="D117" s="262"/>
      <c r="E117" s="237"/>
      <c r="F117" s="234"/>
      <c r="G117" s="75"/>
      <c r="H117" s="256"/>
      <c r="I117" s="237"/>
      <c r="J117" s="257"/>
      <c r="K117" s="236"/>
      <c r="L117" s="221"/>
      <c r="M117" s="221"/>
      <c r="N117" s="222"/>
      <c r="O117" s="223"/>
    </row>
    <row r="118" spans="2:15" s="70" customFormat="1" ht="21" customHeight="1" x14ac:dyDescent="0.3">
      <c r="B118" s="231" t="str">
        <f>+LEFT(C118,3)</f>
        <v>3.3</v>
      </c>
      <c r="C118" s="261" t="s">
        <v>177</v>
      </c>
      <c r="D118" s="262" t="s">
        <v>178</v>
      </c>
      <c r="E118" s="237" t="s">
        <v>179</v>
      </c>
      <c r="F118" s="234">
        <v>3</v>
      </c>
      <c r="G118" s="76">
        <v>1</v>
      </c>
      <c r="H118" s="256" t="s">
        <v>180</v>
      </c>
      <c r="I118" s="237" t="s">
        <v>181</v>
      </c>
      <c r="J118" s="257">
        <v>3</v>
      </c>
      <c r="K118" s="236" t="str">
        <f>+IF(OR(ISBLANK(F118),ISBLANK(J118)),"",IF(OR(AND(F118=1,J118=1),AND(F118=1,J118=2),AND(F118=1,J118=3)),"Deficiencia de control mayor (diseño y ejecución)",IF(OR(AND(F118=2,J118=2),AND(F118=3,J118=1),AND(F118=3,J118=2),AND(F118=2,J118=1)),"Deficiencia de control (diseño o ejecución)",IF(AND(F118=2,J118=3),"Oportunidad de mejora","Mantenimiento del control"))))</f>
        <v>Mantenimiento del control</v>
      </c>
      <c r="L118" s="221">
        <f>+IF(K118="",0,IF(K118="Deficiencia de control mayor (diseño y ejecución)",4,IF(K118="Deficiencia de control (diseño o ejecución)",20,IF(K118="Oportunidad de mejora",40,60))))</f>
        <v>60</v>
      </c>
      <c r="M118" s="221">
        <v>0.48964999999999997</v>
      </c>
      <c r="N118" s="222">
        <f>+L118+M118</f>
        <v>60.489649999999997</v>
      </c>
      <c r="O118" s="223"/>
    </row>
    <row r="119" spans="2:15" s="70" customFormat="1" ht="21" customHeight="1" x14ac:dyDescent="0.3">
      <c r="B119" s="231"/>
      <c r="C119" s="261"/>
      <c r="D119" s="262"/>
      <c r="E119" s="237"/>
      <c r="F119" s="234"/>
      <c r="G119" s="73"/>
      <c r="H119" s="256"/>
      <c r="I119" s="237"/>
      <c r="J119" s="257"/>
      <c r="K119" s="236"/>
      <c r="L119" s="221"/>
      <c r="M119" s="221"/>
      <c r="N119" s="222"/>
      <c r="O119" s="223"/>
    </row>
    <row r="120" spans="2:15" s="70" customFormat="1" ht="21" customHeight="1" x14ac:dyDescent="0.3">
      <c r="B120" s="231"/>
      <c r="C120" s="261"/>
      <c r="D120" s="262"/>
      <c r="E120" s="237"/>
      <c r="F120" s="234"/>
      <c r="G120" s="73"/>
      <c r="H120" s="256"/>
      <c r="I120" s="237"/>
      <c r="J120" s="257"/>
      <c r="K120" s="236"/>
      <c r="L120" s="221"/>
      <c r="M120" s="221"/>
      <c r="N120" s="222"/>
      <c r="O120" s="223"/>
    </row>
    <row r="121" spans="2:15" s="70" customFormat="1" ht="21" customHeight="1" x14ac:dyDescent="0.3">
      <c r="B121" s="231"/>
      <c r="C121" s="261"/>
      <c r="D121" s="262"/>
      <c r="E121" s="237"/>
      <c r="F121" s="234"/>
      <c r="G121" s="73"/>
      <c r="H121" s="256"/>
      <c r="I121" s="237"/>
      <c r="J121" s="257"/>
      <c r="K121" s="236"/>
      <c r="L121" s="221"/>
      <c r="M121" s="221"/>
      <c r="N121" s="222"/>
      <c r="O121" s="223"/>
    </row>
    <row r="122" spans="2:15" s="70" customFormat="1" ht="21" customHeight="1" x14ac:dyDescent="0.3">
      <c r="B122" s="231"/>
      <c r="C122" s="261"/>
      <c r="D122" s="262"/>
      <c r="E122" s="237"/>
      <c r="F122" s="234"/>
      <c r="G122" s="73"/>
      <c r="H122" s="256"/>
      <c r="I122" s="237"/>
      <c r="J122" s="257"/>
      <c r="K122" s="236"/>
      <c r="L122" s="221"/>
      <c r="M122" s="221"/>
      <c r="N122" s="222"/>
      <c r="O122" s="223"/>
    </row>
    <row r="123" spans="2:15" s="70" customFormat="1" ht="21" customHeight="1" x14ac:dyDescent="0.3">
      <c r="B123" s="231"/>
      <c r="C123" s="261"/>
      <c r="D123" s="262"/>
      <c r="E123" s="237"/>
      <c r="F123" s="234"/>
      <c r="G123" s="73"/>
      <c r="H123" s="256"/>
      <c r="I123" s="237"/>
      <c r="J123" s="257"/>
      <c r="K123" s="236"/>
      <c r="L123" s="221"/>
      <c r="M123" s="221"/>
      <c r="N123" s="222"/>
      <c r="O123" s="223"/>
    </row>
    <row r="124" spans="2:15" s="70" customFormat="1" ht="21" customHeight="1" x14ac:dyDescent="0.3">
      <c r="B124" s="231"/>
      <c r="C124" s="261"/>
      <c r="D124" s="262"/>
      <c r="E124" s="237"/>
      <c r="F124" s="234"/>
      <c r="G124" s="73"/>
      <c r="H124" s="256"/>
      <c r="I124" s="237"/>
      <c r="J124" s="257"/>
      <c r="K124" s="236"/>
      <c r="L124" s="221"/>
      <c r="M124" s="221"/>
      <c r="N124" s="222"/>
      <c r="O124" s="223"/>
    </row>
    <row r="125" spans="2:15" s="70" customFormat="1" ht="63" customHeight="1" x14ac:dyDescent="0.3">
      <c r="B125" s="231"/>
      <c r="C125" s="261"/>
      <c r="D125" s="262"/>
      <c r="E125" s="237"/>
      <c r="F125" s="234"/>
      <c r="G125" s="75"/>
      <c r="H125" s="256"/>
      <c r="I125" s="237"/>
      <c r="J125" s="257"/>
      <c r="K125" s="236"/>
      <c r="L125" s="221"/>
      <c r="M125" s="221"/>
      <c r="N125" s="222"/>
      <c r="O125" s="223"/>
    </row>
    <row r="126" spans="2:15" ht="27.75" customHeight="1" x14ac:dyDescent="0.3">
      <c r="B126" s="263"/>
      <c r="C126" s="264" t="s">
        <v>182</v>
      </c>
      <c r="D126" s="246" t="s">
        <v>8</v>
      </c>
      <c r="E126" s="247" t="s">
        <v>113</v>
      </c>
      <c r="F126" s="248" t="s">
        <v>114</v>
      </c>
      <c r="G126" s="249" t="s">
        <v>115</v>
      </c>
      <c r="H126" s="249"/>
      <c r="I126" s="249"/>
      <c r="J126" s="248" t="s">
        <v>116</v>
      </c>
      <c r="K126" s="265" t="s">
        <v>150</v>
      </c>
      <c r="L126" s="251"/>
      <c r="M126" s="251"/>
      <c r="N126" s="252"/>
      <c r="O126" s="214"/>
    </row>
    <row r="127" spans="2:15" ht="66" customHeight="1" x14ac:dyDescent="0.3">
      <c r="B127" s="263"/>
      <c r="C127" s="264"/>
      <c r="D127" s="246"/>
      <c r="E127" s="247"/>
      <c r="F127" s="248"/>
      <c r="G127" s="253" t="s">
        <v>13</v>
      </c>
      <c r="H127" s="254" t="s">
        <v>15</v>
      </c>
      <c r="I127" s="255" t="s">
        <v>151</v>
      </c>
      <c r="J127" s="248"/>
      <c r="K127" s="265"/>
      <c r="L127" s="251"/>
      <c r="M127" s="251"/>
      <c r="N127" s="252"/>
      <c r="O127" s="214"/>
    </row>
    <row r="128" spans="2:15" ht="14.25" customHeight="1" x14ac:dyDescent="0.3">
      <c r="B128" s="263"/>
      <c r="C128" s="264"/>
      <c r="D128" s="246"/>
      <c r="E128" s="247"/>
      <c r="F128" s="248"/>
      <c r="G128" s="253"/>
      <c r="H128" s="254"/>
      <c r="I128" s="255"/>
      <c r="J128" s="248"/>
      <c r="K128" s="265"/>
      <c r="L128" s="251"/>
      <c r="M128" s="251"/>
      <c r="N128" s="252"/>
      <c r="O128" s="214"/>
    </row>
    <row r="129" spans="2:15" ht="21" customHeight="1" x14ac:dyDescent="0.3">
      <c r="B129" s="231" t="str">
        <f>+LEFT(C129,3)</f>
        <v>4.1</v>
      </c>
      <c r="C129" s="232" t="s">
        <v>183</v>
      </c>
      <c r="D129" s="241" t="s">
        <v>184</v>
      </c>
      <c r="E129" s="237" t="s">
        <v>185</v>
      </c>
      <c r="F129" s="242">
        <v>2</v>
      </c>
      <c r="G129" s="76">
        <v>1</v>
      </c>
      <c r="H129" s="256" t="s">
        <v>186</v>
      </c>
      <c r="I129" s="237" t="s">
        <v>187</v>
      </c>
      <c r="J129" s="242">
        <v>2</v>
      </c>
      <c r="K129" s="266" t="str">
        <f>+IF(OR(ISBLANK(F129),ISBLANK(J129)),"",IF(OR(AND(F129=1,J129=1),AND(F129=1,J129=2),AND(F129=1,J129=3)),"Deficiencia de control mayor (diseño y ejecución)",IF(OR(AND(F129=2,J129=2),AND(F129=3,J129=1),AND(F129=3,J129=2),AND(F129=2,J129=1)),"Deficiencia de control (diseño o ejecución)",IF(AND(F129=2,J129=3),"Oportunidad de mejora","Mantenimiento del control"))))</f>
        <v>Deficiencia de control (diseño o ejecución)</v>
      </c>
      <c r="L129" s="221">
        <f>+IF(K129="",0,IF(K129="Deficiencia de control mayor (diseño y ejecución)",4,IF(K129="Deficiencia de control (diseño o ejecución)",20,IF(K129="Oportunidad de mejora",40,60))))</f>
        <v>20</v>
      </c>
      <c r="M129" s="221">
        <v>0.58965000000000001</v>
      </c>
      <c r="N129" s="222">
        <f>+L129+M129</f>
        <v>20.589649999999999</v>
      </c>
      <c r="O129" s="223"/>
    </row>
    <row r="130" spans="2:15" s="70" customFormat="1" ht="21" customHeight="1" x14ac:dyDescent="0.3">
      <c r="B130" s="231"/>
      <c r="C130" s="232"/>
      <c r="D130" s="241"/>
      <c r="E130" s="237"/>
      <c r="F130" s="242"/>
      <c r="G130" s="73"/>
      <c r="H130" s="256"/>
      <c r="I130" s="237"/>
      <c r="J130" s="242"/>
      <c r="K130" s="266"/>
      <c r="L130" s="221"/>
      <c r="M130" s="221"/>
      <c r="N130" s="222"/>
      <c r="O130" s="223"/>
    </row>
    <row r="131" spans="2:15" s="70" customFormat="1" ht="21" customHeight="1" x14ac:dyDescent="0.3">
      <c r="B131" s="231"/>
      <c r="C131" s="232"/>
      <c r="D131" s="241"/>
      <c r="E131" s="237"/>
      <c r="F131" s="242"/>
      <c r="G131" s="73"/>
      <c r="H131" s="256"/>
      <c r="I131" s="237"/>
      <c r="J131" s="242"/>
      <c r="K131" s="266"/>
      <c r="L131" s="221"/>
      <c r="M131" s="221"/>
      <c r="N131" s="222"/>
      <c r="O131" s="223"/>
    </row>
    <row r="132" spans="2:15" s="70" customFormat="1" ht="21" customHeight="1" x14ac:dyDescent="0.3">
      <c r="B132" s="231"/>
      <c r="C132" s="232"/>
      <c r="D132" s="241"/>
      <c r="E132" s="237"/>
      <c r="F132" s="242"/>
      <c r="G132" s="73"/>
      <c r="H132" s="256"/>
      <c r="I132" s="237"/>
      <c r="J132" s="242"/>
      <c r="K132" s="266"/>
      <c r="L132" s="221"/>
      <c r="M132" s="221"/>
      <c r="N132" s="222"/>
      <c r="O132" s="223"/>
    </row>
    <row r="133" spans="2:15" s="70" customFormat="1" ht="21" customHeight="1" x14ac:dyDescent="0.3">
      <c r="B133" s="231"/>
      <c r="C133" s="232"/>
      <c r="D133" s="241"/>
      <c r="E133" s="237"/>
      <c r="F133" s="242"/>
      <c r="G133" s="73"/>
      <c r="H133" s="256"/>
      <c r="I133" s="237"/>
      <c r="J133" s="242"/>
      <c r="K133" s="266"/>
      <c r="L133" s="221"/>
      <c r="M133" s="221"/>
      <c r="N133" s="222"/>
      <c r="O133" s="223"/>
    </row>
    <row r="134" spans="2:15" s="70" customFormat="1" ht="21" customHeight="1" x14ac:dyDescent="0.3">
      <c r="B134" s="231"/>
      <c r="C134" s="232"/>
      <c r="D134" s="241"/>
      <c r="E134" s="237"/>
      <c r="F134" s="242"/>
      <c r="G134" s="73"/>
      <c r="H134" s="256"/>
      <c r="I134" s="237"/>
      <c r="J134" s="242"/>
      <c r="K134" s="266"/>
      <c r="L134" s="221"/>
      <c r="M134" s="221"/>
      <c r="N134" s="222"/>
      <c r="O134" s="223"/>
    </row>
    <row r="135" spans="2:15" s="70" customFormat="1" ht="21" customHeight="1" x14ac:dyDescent="0.3">
      <c r="B135" s="231"/>
      <c r="C135" s="232"/>
      <c r="D135" s="241"/>
      <c r="E135" s="237"/>
      <c r="F135" s="242"/>
      <c r="G135" s="73"/>
      <c r="H135" s="256"/>
      <c r="I135" s="237"/>
      <c r="J135" s="242"/>
      <c r="K135" s="266"/>
      <c r="L135" s="221"/>
      <c r="M135" s="221"/>
      <c r="N135" s="222"/>
      <c r="O135" s="223"/>
    </row>
    <row r="136" spans="2:15" s="70" customFormat="1" ht="257.25" customHeight="1" x14ac:dyDescent="0.3">
      <c r="B136" s="231"/>
      <c r="C136" s="232"/>
      <c r="D136" s="241"/>
      <c r="E136" s="237"/>
      <c r="F136" s="242"/>
      <c r="G136" s="75"/>
      <c r="H136" s="256"/>
      <c r="I136" s="237"/>
      <c r="J136" s="242"/>
      <c r="K136" s="266"/>
      <c r="L136" s="221"/>
      <c r="M136" s="221"/>
      <c r="N136" s="222"/>
      <c r="O136" s="223"/>
    </row>
    <row r="137" spans="2:15" s="70" customFormat="1" ht="21" customHeight="1" x14ac:dyDescent="0.3">
      <c r="B137" s="231" t="str">
        <f>+LEFT(C137,3)</f>
        <v>4.2</v>
      </c>
      <c r="C137" s="232" t="s">
        <v>188</v>
      </c>
      <c r="D137" s="241" t="s">
        <v>184</v>
      </c>
      <c r="E137" s="237" t="s">
        <v>189</v>
      </c>
      <c r="F137" s="234">
        <v>3</v>
      </c>
      <c r="G137" s="76">
        <v>1</v>
      </c>
      <c r="H137" s="256" t="s">
        <v>190</v>
      </c>
      <c r="I137" s="237" t="s">
        <v>191</v>
      </c>
      <c r="J137" s="242">
        <v>2</v>
      </c>
      <c r="K137" s="266" t="str">
        <f>+IF(OR(ISBLANK(F137),ISBLANK(J137)),"",IF(OR(AND(F137=1,J137=1),AND(F137=1,J137=2),AND(F137=1,J137=3)),"Deficiencia de control mayor (diseño y ejecución)",IF(OR(AND(F137=2,J137=2),AND(F137=3,J137=1),AND(F137=3,J137=2),AND(F137=2,J137=1)),"Deficiencia de control (diseño o ejecución)",IF(AND(F137=2,J137=3),"Oportunidad de mejora","Mantenimiento del control"))))</f>
        <v>Deficiencia de control (diseño o ejecución)</v>
      </c>
      <c r="L137" s="221">
        <f>+IF(K137="",0,IF(K137="Deficiencia de control mayor (diseño y ejecución)",4,IF(K137="Deficiencia de control (diseño o ejecución)",20,IF(K137="Oportunidad de mejora",40,60))))</f>
        <v>20</v>
      </c>
      <c r="M137" s="221">
        <v>0.68964999999999999</v>
      </c>
      <c r="N137" s="222">
        <f>+L137+M137</f>
        <v>20.68965</v>
      </c>
      <c r="O137" s="223"/>
    </row>
    <row r="138" spans="2:15" s="70" customFormat="1" ht="21" customHeight="1" x14ac:dyDescent="0.3">
      <c r="B138" s="231"/>
      <c r="C138" s="232"/>
      <c r="D138" s="241"/>
      <c r="E138" s="237"/>
      <c r="F138" s="234"/>
      <c r="G138" s="73"/>
      <c r="H138" s="256"/>
      <c r="I138" s="237"/>
      <c r="J138" s="242"/>
      <c r="K138" s="266"/>
      <c r="L138" s="221"/>
      <c r="M138" s="221"/>
      <c r="N138" s="222"/>
      <c r="O138" s="223"/>
    </row>
    <row r="139" spans="2:15" s="70" customFormat="1" ht="21" customHeight="1" x14ac:dyDescent="0.3">
      <c r="B139" s="231"/>
      <c r="C139" s="232"/>
      <c r="D139" s="241"/>
      <c r="E139" s="237"/>
      <c r="F139" s="234"/>
      <c r="G139" s="73"/>
      <c r="H139" s="256"/>
      <c r="I139" s="237"/>
      <c r="J139" s="242"/>
      <c r="K139" s="266"/>
      <c r="L139" s="221"/>
      <c r="M139" s="221"/>
      <c r="N139" s="222"/>
      <c r="O139" s="223"/>
    </row>
    <row r="140" spans="2:15" s="70" customFormat="1" ht="21" customHeight="1" x14ac:dyDescent="0.3">
      <c r="B140" s="231"/>
      <c r="C140" s="232"/>
      <c r="D140" s="241"/>
      <c r="E140" s="237"/>
      <c r="F140" s="234"/>
      <c r="G140" s="73"/>
      <c r="H140" s="256"/>
      <c r="I140" s="237"/>
      <c r="J140" s="242"/>
      <c r="K140" s="266"/>
      <c r="L140" s="221"/>
      <c r="M140" s="221"/>
      <c r="N140" s="222"/>
      <c r="O140" s="223"/>
    </row>
    <row r="141" spans="2:15" s="70" customFormat="1" ht="21" customHeight="1" x14ac:dyDescent="0.3">
      <c r="B141" s="231"/>
      <c r="C141" s="232"/>
      <c r="D141" s="241"/>
      <c r="E141" s="237"/>
      <c r="F141" s="234"/>
      <c r="G141" s="73"/>
      <c r="H141" s="256"/>
      <c r="I141" s="237"/>
      <c r="J141" s="242"/>
      <c r="K141" s="266"/>
      <c r="L141" s="221"/>
      <c r="M141" s="221"/>
      <c r="N141" s="222"/>
      <c r="O141" s="223"/>
    </row>
    <row r="142" spans="2:15" s="70" customFormat="1" ht="21" customHeight="1" x14ac:dyDescent="0.3">
      <c r="B142" s="231"/>
      <c r="C142" s="232"/>
      <c r="D142" s="241"/>
      <c r="E142" s="237"/>
      <c r="F142" s="234"/>
      <c r="G142" s="73"/>
      <c r="H142" s="256"/>
      <c r="I142" s="237"/>
      <c r="J142" s="242"/>
      <c r="K142" s="266"/>
      <c r="L142" s="221"/>
      <c r="M142" s="221"/>
      <c r="N142" s="222"/>
      <c r="O142" s="223"/>
    </row>
    <row r="143" spans="2:15" s="70" customFormat="1" ht="21" customHeight="1" x14ac:dyDescent="0.3">
      <c r="B143" s="231"/>
      <c r="C143" s="232"/>
      <c r="D143" s="241"/>
      <c r="E143" s="237"/>
      <c r="F143" s="234"/>
      <c r="G143" s="73"/>
      <c r="H143" s="256"/>
      <c r="I143" s="237"/>
      <c r="J143" s="242"/>
      <c r="K143" s="266"/>
      <c r="L143" s="221"/>
      <c r="M143" s="221"/>
      <c r="N143" s="222"/>
      <c r="O143" s="223"/>
    </row>
    <row r="144" spans="2:15" s="70" customFormat="1" ht="165.75" customHeight="1" x14ac:dyDescent="0.3">
      <c r="B144" s="231"/>
      <c r="C144" s="232"/>
      <c r="D144" s="241"/>
      <c r="E144" s="237"/>
      <c r="F144" s="234"/>
      <c r="G144" s="75"/>
      <c r="H144" s="256"/>
      <c r="I144" s="237"/>
      <c r="J144" s="242"/>
      <c r="K144" s="266"/>
      <c r="L144" s="221"/>
      <c r="M144" s="221"/>
      <c r="N144" s="222"/>
      <c r="O144" s="223"/>
    </row>
    <row r="145" spans="2:15" s="70" customFormat="1" ht="21" customHeight="1" x14ac:dyDescent="0.3">
      <c r="B145" s="231" t="str">
        <f>+LEFT(C145,3)</f>
        <v>4.3</v>
      </c>
      <c r="C145" s="232" t="s">
        <v>192</v>
      </c>
      <c r="D145" s="241" t="s">
        <v>184</v>
      </c>
      <c r="E145" s="237" t="s">
        <v>189</v>
      </c>
      <c r="F145" s="234">
        <v>3</v>
      </c>
      <c r="G145" s="76">
        <v>1</v>
      </c>
      <c r="H145" s="256" t="s">
        <v>193</v>
      </c>
      <c r="I145" s="237" t="s">
        <v>191</v>
      </c>
      <c r="J145" s="242">
        <v>2</v>
      </c>
      <c r="K145" s="266" t="str">
        <f>+IF(OR(ISBLANK(F145),ISBLANK(J145)),"",IF(OR(AND(F145=1,J145=1),AND(F145=1,J145=2),AND(F145=1,J145=3)),"Deficiencia de control mayor (diseño y ejecución)",IF(OR(AND(F145=2,J145=2),AND(F145=3,J145=1),AND(F145=3,J145=2),AND(F145=2,J145=1)),"Deficiencia de control (diseño o ejecución)",IF(AND(F145=2,J145=3),"Oportunidad de mejora","Mantenimiento del control"))))</f>
        <v>Deficiencia de control (diseño o ejecución)</v>
      </c>
      <c r="L145" s="221">
        <f>+IF(K145="",0,IF(K145="Deficiencia de control mayor (diseño y ejecución)",4,IF(K145="Deficiencia de control (diseño o ejecución)",20,IF(K145="Oportunidad de mejora",40,60))))</f>
        <v>20</v>
      </c>
      <c r="M145" s="221">
        <v>0.78964999999999996</v>
      </c>
      <c r="N145" s="222">
        <f>+L145+M145</f>
        <v>20.789650000000002</v>
      </c>
      <c r="O145" s="223"/>
    </row>
    <row r="146" spans="2:15" s="70" customFormat="1" ht="21" customHeight="1" x14ac:dyDescent="0.3">
      <c r="B146" s="231"/>
      <c r="C146" s="232"/>
      <c r="D146" s="241"/>
      <c r="E146" s="237"/>
      <c r="F146" s="234"/>
      <c r="G146" s="73"/>
      <c r="H146" s="256"/>
      <c r="I146" s="237"/>
      <c r="J146" s="242"/>
      <c r="K146" s="266"/>
      <c r="L146" s="221"/>
      <c r="M146" s="221"/>
      <c r="N146" s="222"/>
      <c r="O146" s="223"/>
    </row>
    <row r="147" spans="2:15" s="70" customFormat="1" ht="21" customHeight="1" x14ac:dyDescent="0.3">
      <c r="B147" s="231"/>
      <c r="C147" s="232"/>
      <c r="D147" s="241"/>
      <c r="E147" s="237"/>
      <c r="F147" s="234"/>
      <c r="G147" s="73"/>
      <c r="H147" s="256"/>
      <c r="I147" s="237"/>
      <c r="J147" s="242"/>
      <c r="K147" s="266"/>
      <c r="L147" s="221"/>
      <c r="M147" s="221"/>
      <c r="N147" s="222"/>
      <c r="O147" s="223"/>
    </row>
    <row r="148" spans="2:15" s="70" customFormat="1" ht="21" customHeight="1" x14ac:dyDescent="0.3">
      <c r="B148" s="231"/>
      <c r="C148" s="232"/>
      <c r="D148" s="241"/>
      <c r="E148" s="237"/>
      <c r="F148" s="234"/>
      <c r="G148" s="73"/>
      <c r="H148" s="256"/>
      <c r="I148" s="237"/>
      <c r="J148" s="242"/>
      <c r="K148" s="266"/>
      <c r="L148" s="221"/>
      <c r="M148" s="221"/>
      <c r="N148" s="222"/>
      <c r="O148" s="223"/>
    </row>
    <row r="149" spans="2:15" s="70" customFormat="1" ht="21" customHeight="1" x14ac:dyDescent="0.3">
      <c r="B149" s="231"/>
      <c r="C149" s="232"/>
      <c r="D149" s="241"/>
      <c r="E149" s="237"/>
      <c r="F149" s="234"/>
      <c r="G149" s="73"/>
      <c r="H149" s="256"/>
      <c r="I149" s="237"/>
      <c r="J149" s="242"/>
      <c r="K149" s="266"/>
      <c r="L149" s="221"/>
      <c r="M149" s="221"/>
      <c r="N149" s="222"/>
      <c r="O149" s="223"/>
    </row>
    <row r="150" spans="2:15" s="70" customFormat="1" ht="21" customHeight="1" x14ac:dyDescent="0.3">
      <c r="B150" s="231"/>
      <c r="C150" s="232"/>
      <c r="D150" s="241"/>
      <c r="E150" s="237"/>
      <c r="F150" s="234"/>
      <c r="G150" s="73"/>
      <c r="H150" s="256"/>
      <c r="I150" s="237"/>
      <c r="J150" s="242"/>
      <c r="K150" s="266"/>
      <c r="L150" s="221"/>
      <c r="M150" s="221"/>
      <c r="N150" s="222"/>
      <c r="O150" s="223"/>
    </row>
    <row r="151" spans="2:15" s="70" customFormat="1" ht="21" customHeight="1" x14ac:dyDescent="0.3">
      <c r="B151" s="231"/>
      <c r="C151" s="232"/>
      <c r="D151" s="241"/>
      <c r="E151" s="237"/>
      <c r="F151" s="234"/>
      <c r="G151" s="73"/>
      <c r="H151" s="256"/>
      <c r="I151" s="237"/>
      <c r="J151" s="242"/>
      <c r="K151" s="266"/>
      <c r="L151" s="221"/>
      <c r="M151" s="221"/>
      <c r="N151" s="222"/>
      <c r="O151" s="223"/>
    </row>
    <row r="152" spans="2:15" s="70" customFormat="1" ht="173.25" customHeight="1" x14ac:dyDescent="0.3">
      <c r="B152" s="231"/>
      <c r="C152" s="232"/>
      <c r="D152" s="241"/>
      <c r="E152" s="237"/>
      <c r="F152" s="234"/>
      <c r="G152" s="75"/>
      <c r="H152" s="256"/>
      <c r="I152" s="237"/>
      <c r="J152" s="242"/>
      <c r="K152" s="266"/>
      <c r="L152" s="221"/>
      <c r="M152" s="221"/>
      <c r="N152" s="222"/>
      <c r="O152" s="223"/>
    </row>
    <row r="153" spans="2:15" s="70" customFormat="1" ht="21" customHeight="1" x14ac:dyDescent="0.3">
      <c r="B153" s="231" t="str">
        <f>+LEFT(C153,3)</f>
        <v>4.4</v>
      </c>
      <c r="C153" s="232" t="s">
        <v>194</v>
      </c>
      <c r="D153" s="241" t="s">
        <v>184</v>
      </c>
      <c r="E153" s="237" t="s">
        <v>195</v>
      </c>
      <c r="F153" s="234">
        <v>3</v>
      </c>
      <c r="G153" s="76">
        <v>1</v>
      </c>
      <c r="H153" s="256" t="s">
        <v>196</v>
      </c>
      <c r="I153" s="237" t="s">
        <v>197</v>
      </c>
      <c r="J153" s="242">
        <v>2</v>
      </c>
      <c r="K153" s="266" t="str">
        <f>+IF(OR(ISBLANK(F153),ISBLANK(J153)),"",IF(OR(AND(F153=1,J153=1),AND(F153=1,J153=2),AND(F153=1,J153=3)),"Deficiencia de control mayor (diseño y ejecución)",IF(OR(AND(F153=2,J153=2),AND(F153=3,J153=1),AND(F153=3,J153=2),AND(F153=2,J153=1)),"Deficiencia de control (diseño o ejecución)",IF(AND(F153=2,J153=3),"Oportunidad de mejora","Mantenimiento del control"))))</f>
        <v>Deficiencia de control (diseño o ejecución)</v>
      </c>
      <c r="L153" s="221">
        <f>+IF(K153="",0,IF(K153="Deficiencia de control mayor (diseño y ejecución)",4,IF(K153="Deficiencia de control (diseño o ejecución)",20,IF(K153="Oportunidad de mejora",40,60))))</f>
        <v>20</v>
      </c>
      <c r="M153" s="221">
        <v>0.88965000000000005</v>
      </c>
      <c r="N153" s="222">
        <f>+L153+M153</f>
        <v>20.88965</v>
      </c>
      <c r="O153" s="223"/>
    </row>
    <row r="154" spans="2:15" s="70" customFormat="1" ht="21" customHeight="1" x14ac:dyDescent="0.3">
      <c r="B154" s="231"/>
      <c r="C154" s="232"/>
      <c r="D154" s="241"/>
      <c r="E154" s="237"/>
      <c r="F154" s="234"/>
      <c r="G154" s="73"/>
      <c r="H154" s="256"/>
      <c r="I154" s="237"/>
      <c r="J154" s="242"/>
      <c r="K154" s="266"/>
      <c r="L154" s="221"/>
      <c r="M154" s="221"/>
      <c r="N154" s="222"/>
      <c r="O154" s="223"/>
    </row>
    <row r="155" spans="2:15" s="70" customFormat="1" ht="21" customHeight="1" x14ac:dyDescent="0.3">
      <c r="B155" s="231"/>
      <c r="C155" s="232"/>
      <c r="D155" s="241"/>
      <c r="E155" s="237"/>
      <c r="F155" s="234"/>
      <c r="G155" s="73"/>
      <c r="H155" s="256"/>
      <c r="I155" s="237"/>
      <c r="J155" s="242"/>
      <c r="K155" s="266"/>
      <c r="L155" s="221"/>
      <c r="M155" s="221"/>
      <c r="N155" s="222"/>
      <c r="O155" s="223"/>
    </row>
    <row r="156" spans="2:15" s="70" customFormat="1" ht="21" customHeight="1" x14ac:dyDescent="0.3">
      <c r="B156" s="231"/>
      <c r="C156" s="232"/>
      <c r="D156" s="241"/>
      <c r="E156" s="237"/>
      <c r="F156" s="234"/>
      <c r="G156" s="73"/>
      <c r="H156" s="256"/>
      <c r="I156" s="237"/>
      <c r="J156" s="242"/>
      <c r="K156" s="266"/>
      <c r="L156" s="221"/>
      <c r="M156" s="221"/>
      <c r="N156" s="222"/>
      <c r="O156" s="223"/>
    </row>
    <row r="157" spans="2:15" s="70" customFormat="1" ht="21" customHeight="1" x14ac:dyDescent="0.3">
      <c r="B157" s="231"/>
      <c r="C157" s="232"/>
      <c r="D157" s="241"/>
      <c r="E157" s="237"/>
      <c r="F157" s="234"/>
      <c r="G157" s="73"/>
      <c r="H157" s="256"/>
      <c r="I157" s="237"/>
      <c r="J157" s="242"/>
      <c r="K157" s="266"/>
      <c r="L157" s="221"/>
      <c r="M157" s="221"/>
      <c r="N157" s="222"/>
      <c r="O157" s="223"/>
    </row>
    <row r="158" spans="2:15" s="70" customFormat="1" ht="21" customHeight="1" x14ac:dyDescent="0.3">
      <c r="B158" s="231"/>
      <c r="C158" s="232"/>
      <c r="D158" s="241"/>
      <c r="E158" s="237"/>
      <c r="F158" s="234"/>
      <c r="G158" s="73"/>
      <c r="H158" s="256"/>
      <c r="I158" s="237"/>
      <c r="J158" s="242"/>
      <c r="K158" s="266"/>
      <c r="L158" s="221"/>
      <c r="M158" s="221"/>
      <c r="N158" s="222"/>
      <c r="O158" s="223"/>
    </row>
    <row r="159" spans="2:15" s="70" customFormat="1" ht="21" customHeight="1" x14ac:dyDescent="0.3">
      <c r="B159" s="231"/>
      <c r="C159" s="232"/>
      <c r="D159" s="241"/>
      <c r="E159" s="237"/>
      <c r="F159" s="234"/>
      <c r="G159" s="73"/>
      <c r="H159" s="256"/>
      <c r="I159" s="237"/>
      <c r="J159" s="242"/>
      <c r="K159" s="266"/>
      <c r="L159" s="221"/>
      <c r="M159" s="221"/>
      <c r="N159" s="222"/>
      <c r="O159" s="223"/>
    </row>
    <row r="160" spans="2:15" s="70" customFormat="1" ht="288.75" customHeight="1" x14ac:dyDescent="0.3">
      <c r="B160" s="231"/>
      <c r="C160" s="232"/>
      <c r="D160" s="241"/>
      <c r="E160" s="237"/>
      <c r="F160" s="234"/>
      <c r="G160" s="75"/>
      <c r="H160" s="256"/>
      <c r="I160" s="237"/>
      <c r="J160" s="242"/>
      <c r="K160" s="266"/>
      <c r="L160" s="221"/>
      <c r="M160" s="221"/>
      <c r="N160" s="222"/>
      <c r="O160" s="223"/>
    </row>
    <row r="161" spans="2:15" s="70" customFormat="1" ht="21" customHeight="1" x14ac:dyDescent="0.3">
      <c r="B161" s="231" t="str">
        <f>+LEFT(C161,3)</f>
        <v>4.5</v>
      </c>
      <c r="C161" s="232" t="s">
        <v>198</v>
      </c>
      <c r="D161" s="241" t="s">
        <v>184</v>
      </c>
      <c r="E161" s="237" t="s">
        <v>199</v>
      </c>
      <c r="F161" s="234">
        <v>3</v>
      </c>
      <c r="G161" s="76">
        <v>1</v>
      </c>
      <c r="H161" s="256" t="s">
        <v>193</v>
      </c>
      <c r="I161" s="237" t="s">
        <v>200</v>
      </c>
      <c r="J161" s="234">
        <v>3</v>
      </c>
      <c r="K161" s="266" t="str">
        <f>+IF(OR(ISBLANK(F161),ISBLANK(J161)),"",IF(OR(AND(F161=1,J161=1),AND(F161=1,J161=2),AND(F161=1,J161=3)),"Deficiencia de control mayor (diseño y ejecución)",IF(OR(AND(F161=2,J161=2),AND(F161=3,J161=1),AND(F161=3,J161=2),AND(F161=2,J161=1)),"Deficiencia de control (diseño o ejecución)",IF(AND(F161=2,J161=3),"Oportunidad de mejora","Mantenimiento del control"))))</f>
        <v>Mantenimiento del control</v>
      </c>
      <c r="L161" s="221">
        <f>+IF(K161="",0,IF(K161="Deficiencia de control mayor (diseño y ejecución)",4,IF(K161="Deficiencia de control (diseño o ejecución)",20,IF(K161="Oportunidad de mejora",40,60))))</f>
        <v>60</v>
      </c>
      <c r="M161" s="221">
        <v>0.98965000000000003</v>
      </c>
      <c r="N161" s="238">
        <f>+L161+M161</f>
        <v>60.989649999999997</v>
      </c>
      <c r="O161" s="239"/>
    </row>
    <row r="162" spans="2:15" s="70" customFormat="1" ht="21" customHeight="1" x14ac:dyDescent="0.3">
      <c r="B162" s="231"/>
      <c r="C162" s="232"/>
      <c r="D162" s="241"/>
      <c r="E162" s="237"/>
      <c r="F162" s="234"/>
      <c r="G162" s="73"/>
      <c r="H162" s="256"/>
      <c r="I162" s="237"/>
      <c r="J162" s="234"/>
      <c r="K162" s="266"/>
      <c r="L162" s="221"/>
      <c r="M162" s="221"/>
      <c r="N162" s="238"/>
      <c r="O162" s="239"/>
    </row>
    <row r="163" spans="2:15" s="70" customFormat="1" ht="21" customHeight="1" x14ac:dyDescent="0.3">
      <c r="B163" s="231"/>
      <c r="C163" s="232"/>
      <c r="D163" s="241"/>
      <c r="E163" s="237"/>
      <c r="F163" s="234"/>
      <c r="G163" s="73"/>
      <c r="H163" s="256"/>
      <c r="I163" s="237"/>
      <c r="J163" s="234"/>
      <c r="K163" s="266"/>
      <c r="L163" s="221"/>
      <c r="M163" s="221"/>
      <c r="N163" s="238"/>
      <c r="O163" s="239"/>
    </row>
    <row r="164" spans="2:15" s="70" customFormat="1" ht="21" customHeight="1" x14ac:dyDescent="0.3">
      <c r="B164" s="231"/>
      <c r="C164" s="232"/>
      <c r="D164" s="241"/>
      <c r="E164" s="237"/>
      <c r="F164" s="234"/>
      <c r="G164" s="73"/>
      <c r="H164" s="256"/>
      <c r="I164" s="237"/>
      <c r="J164" s="234"/>
      <c r="K164" s="266"/>
      <c r="L164" s="221"/>
      <c r="M164" s="221"/>
      <c r="N164" s="238"/>
      <c r="O164" s="239"/>
    </row>
    <row r="165" spans="2:15" s="70" customFormat="1" ht="21" customHeight="1" x14ac:dyDescent="0.3">
      <c r="B165" s="231"/>
      <c r="C165" s="232"/>
      <c r="D165" s="241"/>
      <c r="E165" s="237"/>
      <c r="F165" s="234"/>
      <c r="G165" s="73"/>
      <c r="H165" s="256"/>
      <c r="I165" s="237"/>
      <c r="J165" s="234"/>
      <c r="K165" s="266"/>
      <c r="L165" s="221"/>
      <c r="M165" s="221"/>
      <c r="N165" s="238"/>
      <c r="O165" s="239"/>
    </row>
    <row r="166" spans="2:15" s="70" customFormat="1" ht="21" customHeight="1" x14ac:dyDescent="0.3">
      <c r="B166" s="231"/>
      <c r="C166" s="232"/>
      <c r="D166" s="241"/>
      <c r="E166" s="237"/>
      <c r="F166" s="234"/>
      <c r="G166" s="73"/>
      <c r="H166" s="256"/>
      <c r="I166" s="237"/>
      <c r="J166" s="234"/>
      <c r="K166" s="266"/>
      <c r="L166" s="221"/>
      <c r="M166" s="221"/>
      <c r="N166" s="238"/>
      <c r="O166" s="239"/>
    </row>
    <row r="167" spans="2:15" s="70" customFormat="1" ht="21" customHeight="1" x14ac:dyDescent="0.3">
      <c r="B167" s="231"/>
      <c r="C167" s="232"/>
      <c r="D167" s="241"/>
      <c r="E167" s="237"/>
      <c r="F167" s="234"/>
      <c r="G167" s="73"/>
      <c r="H167" s="256"/>
      <c r="I167" s="237"/>
      <c r="J167" s="234"/>
      <c r="K167" s="266"/>
      <c r="L167" s="221"/>
      <c r="M167" s="221"/>
      <c r="N167" s="238"/>
      <c r="O167" s="239"/>
    </row>
    <row r="168" spans="2:15" s="70" customFormat="1" ht="81" customHeight="1" x14ac:dyDescent="0.3">
      <c r="B168" s="231"/>
      <c r="C168" s="232"/>
      <c r="D168" s="241"/>
      <c r="E168" s="237"/>
      <c r="F168" s="234"/>
      <c r="G168" s="75"/>
      <c r="H168" s="256"/>
      <c r="I168" s="237"/>
      <c r="J168" s="234"/>
      <c r="K168" s="266"/>
      <c r="L168" s="221"/>
      <c r="M168" s="221"/>
      <c r="N168" s="238"/>
      <c r="O168" s="239"/>
    </row>
    <row r="169" spans="2:15" s="70" customFormat="1" ht="21" customHeight="1" x14ac:dyDescent="0.3">
      <c r="B169" s="231" t="str">
        <f>+LEFT(C169,3)</f>
        <v>4.6</v>
      </c>
      <c r="C169" s="240" t="s">
        <v>201</v>
      </c>
      <c r="D169" s="241" t="s">
        <v>184</v>
      </c>
      <c r="E169" s="237" t="s">
        <v>202</v>
      </c>
      <c r="F169" s="234">
        <v>3</v>
      </c>
      <c r="G169" s="76">
        <v>1</v>
      </c>
      <c r="H169" s="256" t="s">
        <v>203</v>
      </c>
      <c r="I169" s="237" t="s">
        <v>204</v>
      </c>
      <c r="J169" s="234">
        <v>3</v>
      </c>
      <c r="K169" s="267" t="str">
        <f>+IF(OR(ISBLANK(F169),ISBLANK(J169)),"",IF(OR(AND(F169=1,J169=1),AND(F169=1,J169=2),AND(F169=1,J169=3)),"Deficiencia de control mayor (diseño y ejecución)",IF(OR(AND(F169=2,J169=2),AND(F169=3,J169=1),AND(F169=3,J169=2),AND(F169=2,J169=1)),"Deficiencia de control (diseño o ejecución)",IF(AND(F169=2,J169=3),"Oportunidad de mejora","Mantenimiento del control"))))</f>
        <v>Mantenimiento del control</v>
      </c>
      <c r="L169" s="221">
        <f>+IF(K169="",0,IF(K169="Deficiencia de control mayor (diseño y ejecución)",4,IF(K169="Deficiencia de control (diseño o ejecución)",20,IF(K169="Oportunidad de mejora",40,60))))</f>
        <v>60</v>
      </c>
      <c r="M169" s="221">
        <v>0.98965199999999998</v>
      </c>
      <c r="N169" s="243">
        <f>+L169+M169</f>
        <v>60.989652</v>
      </c>
      <c r="O169" s="244"/>
    </row>
    <row r="170" spans="2:15" s="70" customFormat="1" ht="21" customHeight="1" x14ac:dyDescent="0.3">
      <c r="B170" s="231"/>
      <c r="C170" s="240"/>
      <c r="D170" s="241"/>
      <c r="E170" s="237"/>
      <c r="F170" s="234"/>
      <c r="G170" s="73"/>
      <c r="H170" s="256"/>
      <c r="I170" s="237"/>
      <c r="J170" s="234"/>
      <c r="K170" s="267"/>
      <c r="L170" s="221"/>
      <c r="M170" s="221"/>
      <c r="N170" s="243"/>
      <c r="O170" s="244"/>
    </row>
    <row r="171" spans="2:15" s="70" customFormat="1" ht="21" customHeight="1" x14ac:dyDescent="0.3">
      <c r="B171" s="231"/>
      <c r="C171" s="240"/>
      <c r="D171" s="241"/>
      <c r="E171" s="237"/>
      <c r="F171" s="234"/>
      <c r="G171" s="73"/>
      <c r="H171" s="256"/>
      <c r="I171" s="237"/>
      <c r="J171" s="234"/>
      <c r="K171" s="267"/>
      <c r="L171" s="221"/>
      <c r="M171" s="221"/>
      <c r="N171" s="243"/>
      <c r="O171" s="244"/>
    </row>
    <row r="172" spans="2:15" s="70" customFormat="1" ht="21" customHeight="1" x14ac:dyDescent="0.3">
      <c r="B172" s="231"/>
      <c r="C172" s="240"/>
      <c r="D172" s="241"/>
      <c r="E172" s="237"/>
      <c r="F172" s="234"/>
      <c r="G172" s="73"/>
      <c r="H172" s="256"/>
      <c r="I172" s="237"/>
      <c r="J172" s="234"/>
      <c r="K172" s="267"/>
      <c r="L172" s="221"/>
      <c r="M172" s="221"/>
      <c r="N172" s="243"/>
      <c r="O172" s="244"/>
    </row>
    <row r="173" spans="2:15" s="70" customFormat="1" ht="21" customHeight="1" x14ac:dyDescent="0.3">
      <c r="B173" s="231"/>
      <c r="C173" s="240"/>
      <c r="D173" s="241"/>
      <c r="E173" s="237"/>
      <c r="F173" s="234"/>
      <c r="G173" s="73"/>
      <c r="H173" s="256"/>
      <c r="I173" s="237"/>
      <c r="J173" s="234"/>
      <c r="K173" s="267"/>
      <c r="L173" s="221"/>
      <c r="M173" s="221"/>
      <c r="N173" s="243"/>
      <c r="O173" s="244"/>
    </row>
    <row r="174" spans="2:15" s="70" customFormat="1" ht="21" customHeight="1" x14ac:dyDescent="0.3">
      <c r="B174" s="231"/>
      <c r="C174" s="240"/>
      <c r="D174" s="241"/>
      <c r="E174" s="237"/>
      <c r="F174" s="234"/>
      <c r="G174" s="73"/>
      <c r="H174" s="256"/>
      <c r="I174" s="237"/>
      <c r="J174" s="234"/>
      <c r="K174" s="267"/>
      <c r="L174" s="221"/>
      <c r="M174" s="221"/>
      <c r="N174" s="243"/>
      <c r="O174" s="244"/>
    </row>
    <row r="175" spans="2:15" s="70" customFormat="1" ht="21" customHeight="1" x14ac:dyDescent="0.3">
      <c r="B175" s="231"/>
      <c r="C175" s="240"/>
      <c r="D175" s="241"/>
      <c r="E175" s="237"/>
      <c r="F175" s="234"/>
      <c r="G175" s="73"/>
      <c r="H175" s="256"/>
      <c r="I175" s="237"/>
      <c r="J175" s="234"/>
      <c r="K175" s="267"/>
      <c r="L175" s="221"/>
      <c r="M175" s="221"/>
      <c r="N175" s="243"/>
      <c r="O175" s="244"/>
    </row>
    <row r="176" spans="2:15" s="70" customFormat="1" ht="165" customHeight="1" x14ac:dyDescent="0.3">
      <c r="B176" s="231"/>
      <c r="C176" s="240"/>
      <c r="D176" s="241"/>
      <c r="E176" s="237"/>
      <c r="F176" s="234"/>
      <c r="G176" s="75"/>
      <c r="H176" s="256"/>
      <c r="I176" s="237"/>
      <c r="J176" s="234"/>
      <c r="K176" s="267"/>
      <c r="L176" s="221"/>
      <c r="M176" s="221"/>
      <c r="N176" s="243"/>
      <c r="O176" s="244"/>
    </row>
    <row r="177" spans="2:15" s="70" customFormat="1" ht="21" customHeight="1" x14ac:dyDescent="0.3">
      <c r="B177" s="231" t="str">
        <f>+LEFT(C177,3)</f>
        <v>4.7</v>
      </c>
      <c r="C177" s="261" t="s">
        <v>205</v>
      </c>
      <c r="D177" s="241" t="s">
        <v>184</v>
      </c>
      <c r="E177" s="237" t="s">
        <v>206</v>
      </c>
      <c r="F177" s="234">
        <v>3</v>
      </c>
      <c r="G177" s="76">
        <v>1</v>
      </c>
      <c r="H177" s="256" t="s">
        <v>207</v>
      </c>
      <c r="I177" s="237" t="s">
        <v>208</v>
      </c>
      <c r="J177" s="242">
        <v>2</v>
      </c>
      <c r="K177" s="268" t="str">
        <f>+IF(OR(ISBLANK(F177),ISBLANK(J177)),"",IF(OR(AND(F177=1,J177=1),AND(F177=1,J177=2),AND(F177=1,J177=3)),"Deficiencia de control mayor (diseño y ejecución)",IF(OR(AND(F177=2,J177=2),AND(F177=3,J177=1),AND(F177=3,J177=2),AND(F177=2,J177=1)),"Deficiencia de control (diseño o ejecución)",IF(AND(F177=2,J177=3),"Oportunidad de mejora","Mantenimiento del control"))))</f>
        <v>Deficiencia de control (diseño o ejecución)</v>
      </c>
      <c r="L177" s="221">
        <f>+IF(K177="",0,IF(K177="Deficiencia de control mayor (diseño y ejecución)",4,IF(K177="Deficiencia de control (diseño o ejecución)",20,IF(K177="Oportunidad de mejora",40,60))))</f>
        <v>20</v>
      </c>
      <c r="M177" s="221">
        <v>1.8962300000000001</v>
      </c>
      <c r="N177" s="222">
        <f>+L177+M177</f>
        <v>21.896229999999999</v>
      </c>
      <c r="O177" s="223"/>
    </row>
    <row r="178" spans="2:15" s="70" customFormat="1" ht="21" customHeight="1" x14ac:dyDescent="0.3">
      <c r="B178" s="231"/>
      <c r="C178" s="261"/>
      <c r="D178" s="241"/>
      <c r="E178" s="237"/>
      <c r="F178" s="234"/>
      <c r="G178" s="73"/>
      <c r="H178" s="256"/>
      <c r="I178" s="237"/>
      <c r="J178" s="242"/>
      <c r="K178" s="268"/>
      <c r="L178" s="221"/>
      <c r="M178" s="221"/>
      <c r="N178" s="222"/>
      <c r="O178" s="223"/>
    </row>
    <row r="179" spans="2:15" s="70" customFormat="1" ht="21" customHeight="1" x14ac:dyDescent="0.3">
      <c r="B179" s="231"/>
      <c r="C179" s="261"/>
      <c r="D179" s="241"/>
      <c r="E179" s="237"/>
      <c r="F179" s="234"/>
      <c r="G179" s="73"/>
      <c r="H179" s="256"/>
      <c r="I179" s="237"/>
      <c r="J179" s="242"/>
      <c r="K179" s="268"/>
      <c r="L179" s="221"/>
      <c r="M179" s="221"/>
      <c r="N179" s="222"/>
      <c r="O179" s="223"/>
    </row>
    <row r="180" spans="2:15" s="70" customFormat="1" ht="21" customHeight="1" x14ac:dyDescent="0.3">
      <c r="B180" s="231"/>
      <c r="C180" s="261"/>
      <c r="D180" s="241"/>
      <c r="E180" s="237"/>
      <c r="F180" s="234"/>
      <c r="G180" s="73"/>
      <c r="H180" s="256"/>
      <c r="I180" s="237"/>
      <c r="J180" s="242"/>
      <c r="K180" s="268"/>
      <c r="L180" s="221"/>
      <c r="M180" s="221"/>
      <c r="N180" s="222"/>
      <c r="O180" s="223"/>
    </row>
    <row r="181" spans="2:15" s="70" customFormat="1" ht="21" customHeight="1" x14ac:dyDescent="0.3">
      <c r="B181" s="231"/>
      <c r="C181" s="261"/>
      <c r="D181" s="241"/>
      <c r="E181" s="237"/>
      <c r="F181" s="234"/>
      <c r="G181" s="73"/>
      <c r="H181" s="256"/>
      <c r="I181" s="237"/>
      <c r="J181" s="242"/>
      <c r="K181" s="268"/>
      <c r="L181" s="221"/>
      <c r="M181" s="221"/>
      <c r="N181" s="222"/>
      <c r="O181" s="223"/>
    </row>
    <row r="182" spans="2:15" s="70" customFormat="1" ht="21" customHeight="1" x14ac:dyDescent="0.3">
      <c r="B182" s="231"/>
      <c r="C182" s="261"/>
      <c r="D182" s="241"/>
      <c r="E182" s="237"/>
      <c r="F182" s="234"/>
      <c r="G182" s="73"/>
      <c r="H182" s="256"/>
      <c r="I182" s="237"/>
      <c r="J182" s="242"/>
      <c r="K182" s="268"/>
      <c r="L182" s="221"/>
      <c r="M182" s="221"/>
      <c r="N182" s="222"/>
      <c r="O182" s="223"/>
    </row>
    <row r="183" spans="2:15" s="70" customFormat="1" ht="21" customHeight="1" x14ac:dyDescent="0.3">
      <c r="B183" s="231"/>
      <c r="C183" s="261"/>
      <c r="D183" s="241"/>
      <c r="E183" s="237"/>
      <c r="F183" s="234"/>
      <c r="G183" s="73"/>
      <c r="H183" s="256"/>
      <c r="I183" s="237"/>
      <c r="J183" s="242"/>
      <c r="K183" s="268"/>
      <c r="L183" s="221"/>
      <c r="M183" s="221"/>
      <c r="N183" s="222"/>
      <c r="O183" s="223"/>
    </row>
    <row r="184" spans="2:15" s="70" customFormat="1" ht="157.5" customHeight="1" x14ac:dyDescent="0.3">
      <c r="B184" s="231"/>
      <c r="C184" s="261"/>
      <c r="D184" s="241"/>
      <c r="E184" s="237"/>
      <c r="F184" s="234"/>
      <c r="G184" s="75"/>
      <c r="H184" s="256"/>
      <c r="I184" s="237"/>
      <c r="J184" s="242"/>
      <c r="K184" s="268"/>
      <c r="L184" s="221"/>
      <c r="M184" s="221"/>
      <c r="N184" s="222"/>
      <c r="O184" s="223"/>
    </row>
    <row r="185" spans="2:15" s="70" customFormat="1" ht="34.5" customHeight="1" x14ac:dyDescent="0.3">
      <c r="B185" s="263"/>
      <c r="C185" s="264" t="s">
        <v>209</v>
      </c>
      <c r="D185" s="246" t="s">
        <v>8</v>
      </c>
      <c r="E185" s="247" t="s">
        <v>113</v>
      </c>
      <c r="F185" s="248" t="s">
        <v>114</v>
      </c>
      <c r="G185" s="249" t="s">
        <v>115</v>
      </c>
      <c r="H185" s="249"/>
      <c r="I185" s="249"/>
      <c r="J185" s="248" t="s">
        <v>116</v>
      </c>
      <c r="K185" s="250" t="s">
        <v>150</v>
      </c>
      <c r="L185" s="251"/>
      <c r="M185" s="251"/>
      <c r="N185" s="252"/>
      <c r="O185" s="214"/>
    </row>
    <row r="186" spans="2:15" s="70" customFormat="1" ht="57" customHeight="1" x14ac:dyDescent="0.3">
      <c r="B186" s="263"/>
      <c r="C186" s="264"/>
      <c r="D186" s="246"/>
      <c r="E186" s="247"/>
      <c r="F186" s="248"/>
      <c r="G186" s="253" t="s">
        <v>13</v>
      </c>
      <c r="H186" s="254" t="s">
        <v>15</v>
      </c>
      <c r="I186" s="255" t="s">
        <v>151</v>
      </c>
      <c r="J186" s="248"/>
      <c r="K186" s="250"/>
      <c r="L186" s="251"/>
      <c r="M186" s="251"/>
      <c r="N186" s="252"/>
      <c r="O186" s="214"/>
    </row>
    <row r="187" spans="2:15" s="70" customFormat="1" ht="24" customHeight="1" x14ac:dyDescent="0.3">
      <c r="B187" s="263"/>
      <c r="C187" s="264"/>
      <c r="D187" s="246"/>
      <c r="E187" s="247"/>
      <c r="F187" s="248"/>
      <c r="G187" s="253"/>
      <c r="H187" s="254"/>
      <c r="I187" s="255"/>
      <c r="J187" s="248"/>
      <c r="K187" s="250"/>
      <c r="L187" s="251"/>
      <c r="M187" s="251"/>
      <c r="N187" s="252"/>
      <c r="O187" s="214"/>
    </row>
    <row r="188" spans="2:15" ht="16.5" customHeight="1" x14ac:dyDescent="0.3">
      <c r="B188" s="231" t="str">
        <f>+LEFT(C188,3)</f>
        <v>5.1</v>
      </c>
      <c r="C188" s="232" t="s">
        <v>210</v>
      </c>
      <c r="D188" s="241" t="s">
        <v>211</v>
      </c>
      <c r="E188" s="237" t="s">
        <v>212</v>
      </c>
      <c r="F188" s="234">
        <v>3</v>
      </c>
      <c r="G188" s="76">
        <v>1</v>
      </c>
      <c r="H188" s="237" t="s">
        <v>213</v>
      </c>
      <c r="I188" s="237" t="s">
        <v>214</v>
      </c>
      <c r="J188" s="234">
        <v>3</v>
      </c>
      <c r="K188" s="266" t="str">
        <f>+IF(OR(ISBLANK(F188),ISBLANK(J188)),"",IF(OR(AND(F188=1,J188=1),AND(F188=1,J188=2),AND(F188=1,J188=3)),"Deficiencia de control mayor (diseño y ejecución)",IF(OR(AND(F188=2,J188=2),AND(F188=3,J188=1),AND(F188=3,J188=2),AND(F188=2,J188=1)),"Deficiencia de control (diseño o ejecución)",IF(AND(F188=2,J188=3),"Oportunidad de mejora","Mantenimiento del control"))))</f>
        <v>Mantenimiento del control</v>
      </c>
      <c r="L188" s="221">
        <f>+IF(K188="",0,IF(K188="Deficiencia de control mayor (diseño y ejecución)",4,IF(K188="Deficiencia de control (diseño o ejecución)",20,IF(K188="Oportunidad de mejora",40,60))))</f>
        <v>60</v>
      </c>
      <c r="M188" s="221">
        <v>1.1896</v>
      </c>
      <c r="N188" s="222">
        <f>+L188+M188</f>
        <v>61.189599999999999</v>
      </c>
      <c r="O188" s="223"/>
    </row>
    <row r="189" spans="2:15" x14ac:dyDescent="0.3">
      <c r="B189" s="231"/>
      <c r="C189" s="232"/>
      <c r="D189" s="241"/>
      <c r="E189" s="237"/>
      <c r="F189" s="234"/>
      <c r="G189" s="73"/>
      <c r="H189" s="237"/>
      <c r="I189" s="237"/>
      <c r="J189" s="234"/>
      <c r="K189" s="266"/>
      <c r="L189" s="221"/>
      <c r="M189" s="221"/>
      <c r="N189" s="222"/>
      <c r="O189" s="223"/>
    </row>
    <row r="190" spans="2:15" x14ac:dyDescent="0.3">
      <c r="B190" s="231"/>
      <c r="C190" s="232"/>
      <c r="D190" s="241"/>
      <c r="E190" s="237"/>
      <c r="F190" s="234"/>
      <c r="G190" s="73"/>
      <c r="H190" s="237"/>
      <c r="I190" s="237"/>
      <c r="J190" s="234"/>
      <c r="K190" s="266"/>
      <c r="L190" s="221"/>
      <c r="M190" s="221"/>
      <c r="N190" s="222"/>
      <c r="O190" s="223"/>
    </row>
    <row r="191" spans="2:15" s="70" customFormat="1" x14ac:dyDescent="0.3">
      <c r="B191" s="231"/>
      <c r="C191" s="232"/>
      <c r="D191" s="241"/>
      <c r="E191" s="237"/>
      <c r="F191" s="234"/>
      <c r="G191" s="73"/>
      <c r="H191" s="237"/>
      <c r="I191" s="237"/>
      <c r="J191" s="234"/>
      <c r="K191" s="266"/>
      <c r="L191" s="221"/>
      <c r="M191" s="221"/>
      <c r="N191" s="222"/>
      <c r="O191" s="223"/>
    </row>
    <row r="192" spans="2:15" s="70" customFormat="1" x14ac:dyDescent="0.3">
      <c r="B192" s="231"/>
      <c r="C192" s="232"/>
      <c r="D192" s="241"/>
      <c r="E192" s="237"/>
      <c r="F192" s="234"/>
      <c r="G192" s="73"/>
      <c r="H192" s="237"/>
      <c r="I192" s="237"/>
      <c r="J192" s="234"/>
      <c r="K192" s="266"/>
      <c r="L192" s="221"/>
      <c r="M192" s="221"/>
      <c r="N192" s="222"/>
      <c r="O192" s="223"/>
    </row>
    <row r="193" spans="2:15" s="70" customFormat="1" x14ac:dyDescent="0.3">
      <c r="B193" s="231"/>
      <c r="C193" s="232"/>
      <c r="D193" s="241"/>
      <c r="E193" s="237"/>
      <c r="F193" s="234"/>
      <c r="G193" s="73"/>
      <c r="H193" s="237"/>
      <c r="I193" s="237"/>
      <c r="J193" s="234"/>
      <c r="K193" s="266"/>
      <c r="L193" s="221"/>
      <c r="M193" s="221"/>
      <c r="N193" s="222"/>
      <c r="O193" s="223"/>
    </row>
    <row r="194" spans="2:15" s="70" customFormat="1" x14ac:dyDescent="0.3">
      <c r="B194" s="231"/>
      <c r="C194" s="232"/>
      <c r="D194" s="241"/>
      <c r="E194" s="237"/>
      <c r="F194" s="234"/>
      <c r="G194" s="73"/>
      <c r="H194" s="237"/>
      <c r="I194" s="237"/>
      <c r="J194" s="234"/>
      <c r="K194" s="266"/>
      <c r="L194" s="221"/>
      <c r="M194" s="221"/>
      <c r="N194" s="222"/>
      <c r="O194" s="223"/>
    </row>
    <row r="195" spans="2:15" s="70" customFormat="1" ht="136.5" customHeight="1" x14ac:dyDescent="0.3">
      <c r="B195" s="231"/>
      <c r="C195" s="232"/>
      <c r="D195" s="241"/>
      <c r="E195" s="237"/>
      <c r="F195" s="234"/>
      <c r="G195" s="75"/>
      <c r="H195" s="237"/>
      <c r="I195" s="237"/>
      <c r="J195" s="234"/>
      <c r="K195" s="266"/>
      <c r="L195" s="221"/>
      <c r="M195" s="221"/>
      <c r="N195" s="222"/>
      <c r="O195" s="223"/>
    </row>
    <row r="196" spans="2:15" s="70" customFormat="1" ht="16.5" customHeight="1" x14ac:dyDescent="0.3">
      <c r="B196" s="231" t="str">
        <f>+LEFT(C196,3)</f>
        <v>5.2</v>
      </c>
      <c r="C196" s="232" t="s">
        <v>215</v>
      </c>
      <c r="D196" s="241" t="s">
        <v>216</v>
      </c>
      <c r="E196" s="237" t="s">
        <v>217</v>
      </c>
      <c r="F196" s="234">
        <v>3</v>
      </c>
      <c r="G196" s="76">
        <v>1</v>
      </c>
      <c r="H196" s="237" t="s">
        <v>218</v>
      </c>
      <c r="I196" s="237" t="s">
        <v>219</v>
      </c>
      <c r="J196" s="234">
        <v>3</v>
      </c>
      <c r="K196" s="266" t="str">
        <f>+IF(OR(ISBLANK(F196),ISBLANK(J196)),"",IF(OR(AND(F196=1,J196=1),AND(F196=1,J196=2),AND(F196=1,J196=3)),"Deficiencia de control mayor (diseño y ejecución)",IF(OR(AND(F196=2,J196=2),AND(F196=3,J196=1),AND(F196=3,J196=2),AND(F196=2,J196=1)),"Deficiencia de control (diseño o ejecución)",IF(AND(F196=2,J196=3),"Oportunidad de mejora","Mantenimiento del control"))))</f>
        <v>Mantenimiento del control</v>
      </c>
      <c r="L196" s="221">
        <f>+IF(K196="",0,IF(K196="Deficiencia de control mayor (diseño y ejecución)",4,IF(K196="Deficiencia de control (diseño o ejecución)",20,IF(K196="Oportunidad de mejora",40,60))))</f>
        <v>60</v>
      </c>
      <c r="M196" s="221">
        <v>1.28965</v>
      </c>
      <c r="N196" s="222">
        <f>+L196+M196</f>
        <v>61.289650000000002</v>
      </c>
      <c r="O196" s="223"/>
    </row>
    <row r="197" spans="2:15" s="70" customFormat="1" x14ac:dyDescent="0.3">
      <c r="B197" s="231"/>
      <c r="C197" s="232"/>
      <c r="D197" s="241"/>
      <c r="E197" s="237"/>
      <c r="F197" s="234"/>
      <c r="G197" s="73"/>
      <c r="H197" s="237"/>
      <c r="I197" s="237"/>
      <c r="J197" s="234"/>
      <c r="K197" s="266"/>
      <c r="L197" s="221"/>
      <c r="M197" s="221"/>
      <c r="N197" s="222"/>
      <c r="O197" s="223"/>
    </row>
    <row r="198" spans="2:15" s="70" customFormat="1" x14ac:dyDescent="0.3">
      <c r="B198" s="231"/>
      <c r="C198" s="232"/>
      <c r="D198" s="241"/>
      <c r="E198" s="237"/>
      <c r="F198" s="234"/>
      <c r="G198" s="73"/>
      <c r="H198" s="237"/>
      <c r="I198" s="237"/>
      <c r="J198" s="234"/>
      <c r="K198" s="266"/>
      <c r="L198" s="221"/>
      <c r="M198" s="221"/>
      <c r="N198" s="222"/>
      <c r="O198" s="223"/>
    </row>
    <row r="199" spans="2:15" s="70" customFormat="1" x14ac:dyDescent="0.3">
      <c r="B199" s="231"/>
      <c r="C199" s="232"/>
      <c r="D199" s="241"/>
      <c r="E199" s="237"/>
      <c r="F199" s="234"/>
      <c r="G199" s="73"/>
      <c r="H199" s="237"/>
      <c r="I199" s="237"/>
      <c r="J199" s="234"/>
      <c r="K199" s="266"/>
      <c r="L199" s="221"/>
      <c r="M199" s="221"/>
      <c r="N199" s="222"/>
      <c r="O199" s="223"/>
    </row>
    <row r="200" spans="2:15" s="70" customFormat="1" x14ac:dyDescent="0.3">
      <c r="B200" s="231"/>
      <c r="C200" s="232"/>
      <c r="D200" s="241"/>
      <c r="E200" s="237"/>
      <c r="F200" s="234"/>
      <c r="G200" s="73"/>
      <c r="H200" s="237"/>
      <c r="I200" s="237"/>
      <c r="J200" s="234"/>
      <c r="K200" s="266"/>
      <c r="L200" s="221"/>
      <c r="M200" s="221"/>
      <c r="N200" s="222"/>
      <c r="O200" s="223"/>
    </row>
    <row r="201" spans="2:15" s="70" customFormat="1" x14ac:dyDescent="0.3">
      <c r="B201" s="231"/>
      <c r="C201" s="232"/>
      <c r="D201" s="241"/>
      <c r="E201" s="237"/>
      <c r="F201" s="234"/>
      <c r="G201" s="73"/>
      <c r="H201" s="237"/>
      <c r="I201" s="237"/>
      <c r="J201" s="234"/>
      <c r="K201" s="266"/>
      <c r="L201" s="221"/>
      <c r="M201" s="221"/>
      <c r="N201" s="222"/>
      <c r="O201" s="223"/>
    </row>
    <row r="202" spans="2:15" s="70" customFormat="1" x14ac:dyDescent="0.3">
      <c r="B202" s="231"/>
      <c r="C202" s="232"/>
      <c r="D202" s="241"/>
      <c r="E202" s="237"/>
      <c r="F202" s="234"/>
      <c r="G202" s="73"/>
      <c r="H202" s="237"/>
      <c r="I202" s="237"/>
      <c r="J202" s="234"/>
      <c r="K202" s="266"/>
      <c r="L202" s="221"/>
      <c r="M202" s="221"/>
      <c r="N202" s="222"/>
      <c r="O202" s="223"/>
    </row>
    <row r="203" spans="2:15" s="70" customFormat="1" ht="129.75" customHeight="1" x14ac:dyDescent="0.3">
      <c r="B203" s="231"/>
      <c r="C203" s="232"/>
      <c r="D203" s="241"/>
      <c r="E203" s="237"/>
      <c r="F203" s="234"/>
      <c r="G203" s="75"/>
      <c r="H203" s="237"/>
      <c r="I203" s="237"/>
      <c r="J203" s="234"/>
      <c r="K203" s="266"/>
      <c r="L203" s="221"/>
      <c r="M203" s="221"/>
      <c r="N203" s="222"/>
      <c r="O203" s="223"/>
    </row>
    <row r="204" spans="2:15" s="70" customFormat="1" ht="16.5" customHeight="1" x14ac:dyDescent="0.3">
      <c r="B204" s="231" t="str">
        <f>+LEFT(C204,3)</f>
        <v>5.3</v>
      </c>
      <c r="C204" s="232" t="s">
        <v>220</v>
      </c>
      <c r="D204" s="241" t="s">
        <v>221</v>
      </c>
      <c r="E204" s="237" t="s">
        <v>222</v>
      </c>
      <c r="F204" s="234">
        <v>3</v>
      </c>
      <c r="G204" s="76">
        <v>1</v>
      </c>
      <c r="H204" s="237" t="s">
        <v>223</v>
      </c>
      <c r="I204" s="237" t="s">
        <v>224</v>
      </c>
      <c r="J204" s="234">
        <v>3</v>
      </c>
      <c r="K204" s="266" t="str">
        <f>+IF(OR(ISBLANK(F204),ISBLANK(J204)),"",IF(OR(AND(F204=1,J204=1),AND(F204=1,J204=2),AND(F204=1,J204=3)),"Deficiencia de control mayor (diseño y ejecución)",IF(OR(AND(F204=2,J204=2),AND(F204=3,J204=1),AND(F204=3,J204=2),AND(F204=2,J204=1)),"Deficiencia de control (diseño o ejecución)",IF(AND(F204=2,J204=3),"Oportunidad de mejora","Mantenimiento del control"))))</f>
        <v>Mantenimiento del control</v>
      </c>
      <c r="L204" s="221">
        <f>+IF(K204="",0,IF(K204="Deficiencia de control mayor (diseño y ejecución)",4,IF(K204="Deficiencia de control (diseño o ejecución)",20,IF(K204="Oportunidad de mejora",40,60))))</f>
        <v>60</v>
      </c>
      <c r="M204" s="221">
        <v>1.3896299999999999</v>
      </c>
      <c r="N204" s="222">
        <f>+L204+M204</f>
        <v>61.389629999999997</v>
      </c>
      <c r="O204" s="223"/>
    </row>
    <row r="205" spans="2:15" s="70" customFormat="1" x14ac:dyDescent="0.3">
      <c r="B205" s="231"/>
      <c r="C205" s="232"/>
      <c r="D205" s="241"/>
      <c r="E205" s="237"/>
      <c r="F205" s="234"/>
      <c r="G205" s="73"/>
      <c r="H205" s="237"/>
      <c r="I205" s="237"/>
      <c r="J205" s="234"/>
      <c r="K205" s="266"/>
      <c r="L205" s="221"/>
      <c r="M205" s="221"/>
      <c r="N205" s="222"/>
      <c r="O205" s="223"/>
    </row>
    <row r="206" spans="2:15" s="70" customFormat="1" x14ac:dyDescent="0.3">
      <c r="B206" s="231"/>
      <c r="C206" s="232"/>
      <c r="D206" s="241"/>
      <c r="E206" s="237"/>
      <c r="F206" s="234"/>
      <c r="G206" s="73"/>
      <c r="H206" s="237"/>
      <c r="I206" s="237"/>
      <c r="J206" s="234"/>
      <c r="K206" s="266"/>
      <c r="L206" s="221"/>
      <c r="M206" s="221"/>
      <c r="N206" s="222"/>
      <c r="O206" s="223"/>
    </row>
    <row r="207" spans="2:15" s="70" customFormat="1" x14ac:dyDescent="0.3">
      <c r="B207" s="231"/>
      <c r="C207" s="232"/>
      <c r="D207" s="241"/>
      <c r="E207" s="237"/>
      <c r="F207" s="234"/>
      <c r="G207" s="73"/>
      <c r="H207" s="237"/>
      <c r="I207" s="237"/>
      <c r="J207" s="234"/>
      <c r="K207" s="266"/>
      <c r="L207" s="221"/>
      <c r="M207" s="221"/>
      <c r="N207" s="222"/>
      <c r="O207" s="223"/>
    </row>
    <row r="208" spans="2:15" s="70" customFormat="1" x14ac:dyDescent="0.3">
      <c r="B208" s="231"/>
      <c r="C208" s="232"/>
      <c r="D208" s="241"/>
      <c r="E208" s="237"/>
      <c r="F208" s="234"/>
      <c r="G208" s="73"/>
      <c r="H208" s="237"/>
      <c r="I208" s="237"/>
      <c r="J208" s="234"/>
      <c r="K208" s="266"/>
      <c r="L208" s="221"/>
      <c r="M208" s="221"/>
      <c r="N208" s="222"/>
      <c r="O208" s="223"/>
    </row>
    <row r="209" spans="2:15" s="70" customFormat="1" x14ac:dyDescent="0.3">
      <c r="B209" s="231"/>
      <c r="C209" s="232"/>
      <c r="D209" s="241"/>
      <c r="E209" s="237"/>
      <c r="F209" s="234"/>
      <c r="G209" s="73"/>
      <c r="H209" s="237"/>
      <c r="I209" s="237"/>
      <c r="J209" s="234"/>
      <c r="K209" s="266"/>
      <c r="L209" s="221"/>
      <c r="M209" s="221"/>
      <c r="N209" s="222"/>
      <c r="O209" s="223"/>
    </row>
    <row r="210" spans="2:15" s="70" customFormat="1" x14ac:dyDescent="0.3">
      <c r="B210" s="231"/>
      <c r="C210" s="232"/>
      <c r="D210" s="241"/>
      <c r="E210" s="237"/>
      <c r="F210" s="234"/>
      <c r="G210" s="73"/>
      <c r="H210" s="237"/>
      <c r="I210" s="237"/>
      <c r="J210" s="234"/>
      <c r="K210" s="266"/>
      <c r="L210" s="221"/>
      <c r="M210" s="221"/>
      <c r="N210" s="222"/>
      <c r="O210" s="223"/>
    </row>
    <row r="211" spans="2:15" s="70" customFormat="1" ht="114.75" customHeight="1" x14ac:dyDescent="0.3">
      <c r="B211" s="231"/>
      <c r="C211" s="232"/>
      <c r="D211" s="241"/>
      <c r="E211" s="237"/>
      <c r="F211" s="234"/>
      <c r="G211" s="75"/>
      <c r="H211" s="237"/>
      <c r="I211" s="237"/>
      <c r="J211" s="234"/>
      <c r="K211" s="266"/>
      <c r="L211" s="221"/>
      <c r="M211" s="221"/>
      <c r="N211" s="222"/>
      <c r="O211" s="223"/>
    </row>
    <row r="212" spans="2:15" ht="20.25" customHeight="1" x14ac:dyDescent="0.3">
      <c r="B212" s="231" t="str">
        <f>+LEFT(C212,3)</f>
        <v>5.4</v>
      </c>
      <c r="C212" s="261" t="s">
        <v>225</v>
      </c>
      <c r="D212" s="262" t="s">
        <v>226</v>
      </c>
      <c r="E212" s="237" t="s">
        <v>227</v>
      </c>
      <c r="F212" s="234">
        <v>3</v>
      </c>
      <c r="G212" s="76">
        <v>1</v>
      </c>
      <c r="H212" s="237" t="s">
        <v>228</v>
      </c>
      <c r="I212" s="237" t="s">
        <v>229</v>
      </c>
      <c r="J212" s="234">
        <v>3</v>
      </c>
      <c r="K212" s="266" t="str">
        <f>+IF(OR(ISBLANK(F212),ISBLANK(J212)),"",IF(OR(AND(F212=1,J212=1),AND(F212=1,J212=2),AND(F212=1,J212=3)),"Deficiencia de control mayor (diseño y ejecución)",IF(OR(AND(F212=2,J212=2),AND(F212=3,J212=1),AND(F212=3,J212=2),AND(F212=2,J212=1)),"Deficiencia de control (diseño o ejecución)",IF(AND(F212=2,J212=3),"Oportunidad de mejora","Mantenimiento del control"))))</f>
        <v>Mantenimiento del control</v>
      </c>
      <c r="L212" s="221">
        <f>+IF(K212="",0,IF(K212="Deficiencia de control mayor (diseño y ejecución)",4,IF(K212="Deficiencia de control (diseño o ejecución)",20,IF(K212="Oportunidad de mejora",40,60))))</f>
        <v>60</v>
      </c>
      <c r="M212" s="221">
        <v>1.48963</v>
      </c>
      <c r="N212" s="222">
        <f>+L212+M212</f>
        <v>61.489629999999998</v>
      </c>
      <c r="O212" s="223"/>
    </row>
    <row r="213" spans="2:15" ht="20.25" customHeight="1" x14ac:dyDescent="0.3">
      <c r="B213" s="231"/>
      <c r="C213" s="261"/>
      <c r="D213" s="262"/>
      <c r="E213" s="237"/>
      <c r="F213" s="234"/>
      <c r="G213" s="73"/>
      <c r="H213" s="237"/>
      <c r="I213" s="237"/>
      <c r="J213" s="234"/>
      <c r="K213" s="266"/>
      <c r="L213" s="221"/>
      <c r="M213" s="221"/>
      <c r="N213" s="222"/>
      <c r="O213" s="223"/>
    </row>
    <row r="214" spans="2:15" ht="20.25" customHeight="1" x14ac:dyDescent="0.3">
      <c r="B214" s="231"/>
      <c r="C214" s="261"/>
      <c r="D214" s="262"/>
      <c r="E214" s="237"/>
      <c r="F214" s="234"/>
      <c r="G214" s="73"/>
      <c r="H214" s="237"/>
      <c r="I214" s="237"/>
      <c r="J214" s="234"/>
      <c r="K214" s="266"/>
      <c r="L214" s="221"/>
      <c r="M214" s="221"/>
      <c r="N214" s="222"/>
      <c r="O214" s="223"/>
    </row>
    <row r="215" spans="2:15" s="70" customFormat="1" ht="20.25" customHeight="1" x14ac:dyDescent="0.3">
      <c r="B215" s="231"/>
      <c r="C215" s="261"/>
      <c r="D215" s="262"/>
      <c r="E215" s="237"/>
      <c r="F215" s="234"/>
      <c r="G215" s="73"/>
      <c r="H215" s="237"/>
      <c r="I215" s="237"/>
      <c r="J215" s="234"/>
      <c r="K215" s="266"/>
      <c r="L215" s="221"/>
      <c r="M215" s="221"/>
      <c r="N215" s="222"/>
      <c r="O215" s="223"/>
    </row>
    <row r="216" spans="2:15" s="70" customFormat="1" ht="20.25" customHeight="1" x14ac:dyDescent="0.3">
      <c r="B216" s="231"/>
      <c r="C216" s="261"/>
      <c r="D216" s="262"/>
      <c r="E216" s="237"/>
      <c r="F216" s="234"/>
      <c r="G216" s="73"/>
      <c r="H216" s="237"/>
      <c r="I216" s="237"/>
      <c r="J216" s="234"/>
      <c r="K216" s="266"/>
      <c r="L216" s="221"/>
      <c r="M216" s="221"/>
      <c r="N216" s="222"/>
      <c r="O216" s="223"/>
    </row>
    <row r="217" spans="2:15" s="70" customFormat="1" ht="20.25" customHeight="1" x14ac:dyDescent="0.3">
      <c r="B217" s="231"/>
      <c r="C217" s="261"/>
      <c r="D217" s="262"/>
      <c r="E217" s="237"/>
      <c r="F217" s="234"/>
      <c r="G217" s="73"/>
      <c r="H217" s="237"/>
      <c r="I217" s="237"/>
      <c r="J217" s="234"/>
      <c r="K217" s="266"/>
      <c r="L217" s="221"/>
      <c r="M217" s="221"/>
      <c r="N217" s="222"/>
      <c r="O217" s="223"/>
    </row>
    <row r="218" spans="2:15" s="70" customFormat="1" ht="20.25" customHeight="1" x14ac:dyDescent="0.3">
      <c r="B218" s="231"/>
      <c r="C218" s="261"/>
      <c r="D218" s="262"/>
      <c r="E218" s="237"/>
      <c r="F218" s="234"/>
      <c r="G218" s="73"/>
      <c r="H218" s="237"/>
      <c r="I218" s="237"/>
      <c r="J218" s="234"/>
      <c r="K218" s="266"/>
      <c r="L218" s="221"/>
      <c r="M218" s="221"/>
      <c r="N218" s="222"/>
      <c r="O218" s="223"/>
    </row>
    <row r="219" spans="2:15" s="70" customFormat="1" ht="87.75" customHeight="1" x14ac:dyDescent="0.3">
      <c r="B219" s="231"/>
      <c r="C219" s="261"/>
      <c r="D219" s="262"/>
      <c r="E219" s="237"/>
      <c r="F219" s="234"/>
      <c r="G219" s="75"/>
      <c r="H219" s="237"/>
      <c r="I219" s="237"/>
      <c r="J219" s="234"/>
      <c r="K219" s="266"/>
      <c r="L219" s="221"/>
      <c r="M219" s="221"/>
      <c r="N219" s="222"/>
      <c r="O219" s="223"/>
    </row>
    <row r="220" spans="2:15" s="70" customFormat="1" ht="20.25" customHeight="1" x14ac:dyDescent="0.3">
      <c r="B220" s="231" t="str">
        <f>+LEFT(C220,3)</f>
        <v>5.5</v>
      </c>
      <c r="C220" s="232" t="s">
        <v>230</v>
      </c>
      <c r="D220" s="241" t="s">
        <v>231</v>
      </c>
      <c r="E220" s="269" t="s">
        <v>232</v>
      </c>
      <c r="F220" s="234">
        <v>3</v>
      </c>
      <c r="G220" s="76">
        <v>1</v>
      </c>
      <c r="H220" s="269" t="s">
        <v>233</v>
      </c>
      <c r="I220" s="269" t="s">
        <v>234</v>
      </c>
      <c r="J220" s="234">
        <v>3</v>
      </c>
      <c r="K220" s="266" t="str">
        <f>+IF(OR(ISBLANK(F220),ISBLANK(J220)),"",IF(OR(AND(F220=1,J220=1),AND(F220=1,J220=2),AND(F220=1,J220=3)),"Deficiencia de control mayor (diseño y ejecución)",IF(OR(AND(F220=2,J220=2),AND(F220=3,J220=1),AND(F220=3,J220=2),AND(F220=2,J220=1)),"Deficiencia de control (diseño o ejecución)",IF(AND(F220=2,J220=3),"Oportunidad de mejora","Mantenimiento del control"))))</f>
        <v>Mantenimiento del control</v>
      </c>
      <c r="L220" s="221">
        <f>+IF(K220="",0,IF(K220="Deficiencia de control mayor (diseño y ejecución)",4,IF(K220="Deficiencia de control (diseño o ejecución)",20,IF(K220="Oportunidad de mejora",40,60))))</f>
        <v>60</v>
      </c>
      <c r="M220" s="221">
        <v>1.58965</v>
      </c>
      <c r="N220" s="222">
        <f>+L220+M220</f>
        <v>61.589649999999999</v>
      </c>
      <c r="O220" s="223"/>
    </row>
    <row r="221" spans="2:15" s="70" customFormat="1" ht="20.25" customHeight="1" x14ac:dyDescent="0.3">
      <c r="B221" s="231"/>
      <c r="C221" s="232"/>
      <c r="D221" s="241"/>
      <c r="E221" s="269"/>
      <c r="F221" s="234"/>
      <c r="G221" s="73">
        <v>2</v>
      </c>
      <c r="H221" s="269"/>
      <c r="I221" s="269"/>
      <c r="J221" s="234"/>
      <c r="K221" s="266"/>
      <c r="L221" s="221"/>
      <c r="M221" s="221"/>
      <c r="N221" s="222"/>
      <c r="O221" s="223"/>
    </row>
    <row r="222" spans="2:15" s="70" customFormat="1" ht="20.25" customHeight="1" x14ac:dyDescent="0.3">
      <c r="B222" s="231"/>
      <c r="C222" s="232"/>
      <c r="D222" s="241"/>
      <c r="E222" s="269"/>
      <c r="F222" s="234"/>
      <c r="G222" s="73">
        <v>3</v>
      </c>
      <c r="H222" s="269"/>
      <c r="I222" s="269"/>
      <c r="J222" s="234"/>
      <c r="K222" s="266"/>
      <c r="L222" s="221"/>
      <c r="M222" s="221"/>
      <c r="N222" s="222"/>
      <c r="O222" s="223"/>
    </row>
    <row r="223" spans="2:15" s="70" customFormat="1" ht="20.25" customHeight="1" x14ac:dyDescent="0.3">
      <c r="B223" s="231"/>
      <c r="C223" s="232"/>
      <c r="D223" s="241"/>
      <c r="E223" s="269"/>
      <c r="F223" s="234"/>
      <c r="G223" s="73">
        <v>4</v>
      </c>
      <c r="H223" s="269"/>
      <c r="I223" s="269"/>
      <c r="J223" s="234"/>
      <c r="K223" s="266"/>
      <c r="L223" s="221"/>
      <c r="M223" s="221"/>
      <c r="N223" s="222"/>
      <c r="O223" s="223"/>
    </row>
    <row r="224" spans="2:15" s="70" customFormat="1" ht="20.25" customHeight="1" x14ac:dyDescent="0.3">
      <c r="B224" s="231"/>
      <c r="C224" s="232"/>
      <c r="D224" s="241"/>
      <c r="E224" s="269"/>
      <c r="F224" s="234"/>
      <c r="G224" s="73">
        <v>5</v>
      </c>
      <c r="H224" s="269"/>
      <c r="I224" s="269"/>
      <c r="J224" s="234"/>
      <c r="K224" s="266"/>
      <c r="L224" s="221"/>
      <c r="M224" s="221"/>
      <c r="N224" s="222"/>
      <c r="O224" s="223"/>
    </row>
    <row r="225" spans="1:15" s="70" customFormat="1" ht="20.25" customHeight="1" x14ac:dyDescent="0.3">
      <c r="B225" s="231"/>
      <c r="C225" s="232"/>
      <c r="D225" s="241"/>
      <c r="E225" s="269"/>
      <c r="F225" s="234"/>
      <c r="G225" s="73">
        <v>6</v>
      </c>
      <c r="H225" s="269"/>
      <c r="I225" s="269"/>
      <c r="J225" s="234"/>
      <c r="K225" s="266"/>
      <c r="L225" s="221"/>
      <c r="M225" s="221"/>
      <c r="N225" s="222"/>
      <c r="O225" s="223"/>
    </row>
    <row r="226" spans="1:15" s="70" customFormat="1" ht="20.25" customHeight="1" x14ac:dyDescent="0.3">
      <c r="B226" s="231"/>
      <c r="C226" s="232"/>
      <c r="D226" s="241"/>
      <c r="E226" s="269"/>
      <c r="F226" s="234"/>
      <c r="G226" s="73">
        <v>7</v>
      </c>
      <c r="H226" s="269"/>
      <c r="I226" s="269"/>
      <c r="J226" s="234"/>
      <c r="K226" s="266"/>
      <c r="L226" s="221"/>
      <c r="M226" s="221"/>
      <c r="N226" s="222"/>
      <c r="O226" s="223"/>
    </row>
    <row r="227" spans="1:15" s="70" customFormat="1" ht="20.25" customHeight="1" x14ac:dyDescent="0.3">
      <c r="B227" s="231"/>
      <c r="C227" s="232"/>
      <c r="D227" s="241"/>
      <c r="E227" s="269"/>
      <c r="F227" s="234"/>
      <c r="G227" s="75">
        <v>8</v>
      </c>
      <c r="H227" s="269"/>
      <c r="I227" s="269"/>
      <c r="J227" s="234"/>
      <c r="K227" s="266"/>
      <c r="L227" s="221"/>
      <c r="M227" s="221"/>
      <c r="N227" s="222"/>
      <c r="O227" s="223"/>
    </row>
    <row r="228" spans="1:15" ht="26.25" customHeight="1" x14ac:dyDescent="0.3">
      <c r="B228" s="231" t="str">
        <f>+LEFT(C228,3)</f>
        <v>5.6</v>
      </c>
      <c r="C228" s="232" t="s">
        <v>235</v>
      </c>
      <c r="D228" s="241" t="s">
        <v>231</v>
      </c>
      <c r="E228" s="269" t="s">
        <v>236</v>
      </c>
      <c r="F228" s="234">
        <v>3</v>
      </c>
      <c r="G228" s="76">
        <v>1</v>
      </c>
      <c r="H228" s="269" t="s">
        <v>237</v>
      </c>
      <c r="I228" s="269" t="s">
        <v>238</v>
      </c>
      <c r="J228" s="234">
        <v>3</v>
      </c>
      <c r="K228" s="266" t="str">
        <f>+IF(OR(ISBLANK(F228),ISBLANK(J228)),"",IF(OR(AND(F228=1,J228=1),AND(F228=1,J228=2),AND(F228=1,J228=3)),"Deficiencia de control mayor (diseño y ejecución)",IF(OR(AND(F228=2,J228=2),AND(F228=3,J228=1),AND(F228=3,J228=2),AND(F228=2,J228=1)),"Deficiencia de control (diseño o ejecución)",IF(AND(F228=2,J228=3),"Oportunidad de mejora","Mantenimiento del control"))))</f>
        <v>Mantenimiento del control</v>
      </c>
      <c r="L228" s="221">
        <f>+IF(K228="",0,IF(K228="Deficiencia de control mayor (diseño y ejecución)",4,IF(K228="Deficiencia de control (diseño o ejecución)",20,IF(K228="Oportunidad de mejora",40,60))))</f>
        <v>60</v>
      </c>
      <c r="M228" s="221">
        <v>1.6896530000000001</v>
      </c>
      <c r="N228" s="222">
        <f>+L228+M228</f>
        <v>61.689653</v>
      </c>
      <c r="O228" s="223"/>
    </row>
    <row r="229" spans="1:15" ht="20.100000000000001" customHeight="1" x14ac:dyDescent="0.3">
      <c r="B229" s="231"/>
      <c r="C229" s="232"/>
      <c r="D229" s="241"/>
      <c r="E229" s="269"/>
      <c r="F229" s="234"/>
      <c r="G229" s="73">
        <v>2</v>
      </c>
      <c r="H229" s="269"/>
      <c r="I229" s="269"/>
      <c r="J229" s="234"/>
      <c r="K229" s="266"/>
      <c r="L229" s="221"/>
      <c r="M229" s="221"/>
      <c r="N229" s="222"/>
      <c r="O229" s="223"/>
    </row>
    <row r="230" spans="1:15" s="70" customFormat="1" ht="20.100000000000001" customHeight="1" x14ac:dyDescent="0.3">
      <c r="B230" s="231"/>
      <c r="C230" s="232"/>
      <c r="D230" s="241"/>
      <c r="E230" s="269"/>
      <c r="F230" s="234"/>
      <c r="G230" s="73">
        <v>3</v>
      </c>
      <c r="H230" s="269"/>
      <c r="I230" s="269"/>
      <c r="J230" s="234"/>
      <c r="K230" s="266"/>
      <c r="L230" s="221"/>
      <c r="M230" s="221"/>
      <c r="N230" s="222"/>
      <c r="O230" s="223"/>
    </row>
    <row r="231" spans="1:15" s="70" customFormat="1" ht="20.100000000000001" customHeight="1" x14ac:dyDescent="0.3">
      <c r="B231" s="231"/>
      <c r="C231" s="232"/>
      <c r="D231" s="241"/>
      <c r="E231" s="269"/>
      <c r="F231" s="234"/>
      <c r="G231" s="73">
        <v>4</v>
      </c>
      <c r="H231" s="269"/>
      <c r="I231" s="269"/>
      <c r="J231" s="234"/>
      <c r="K231" s="266"/>
      <c r="L231" s="221"/>
      <c r="M231" s="221"/>
      <c r="N231" s="222"/>
      <c r="O231" s="223"/>
    </row>
    <row r="232" spans="1:15" s="70" customFormat="1" ht="20.100000000000001" customHeight="1" x14ac:dyDescent="0.3">
      <c r="B232" s="231"/>
      <c r="C232" s="232"/>
      <c r="D232" s="241"/>
      <c r="E232" s="269"/>
      <c r="F232" s="234"/>
      <c r="G232" s="73">
        <v>5</v>
      </c>
      <c r="H232" s="269"/>
      <c r="I232" s="269"/>
      <c r="J232" s="234"/>
      <c r="K232" s="266"/>
      <c r="L232" s="221"/>
      <c r="M232" s="221"/>
      <c r="N232" s="222"/>
      <c r="O232" s="223"/>
    </row>
    <row r="233" spans="1:15" s="70" customFormat="1" ht="20.100000000000001" customHeight="1" x14ac:dyDescent="0.3">
      <c r="B233" s="231"/>
      <c r="C233" s="232"/>
      <c r="D233" s="241"/>
      <c r="E233" s="269"/>
      <c r="F233" s="234"/>
      <c r="G233" s="73">
        <v>6</v>
      </c>
      <c r="H233" s="269"/>
      <c r="I233" s="269"/>
      <c r="J233" s="234"/>
      <c r="K233" s="266"/>
      <c r="L233" s="221"/>
      <c r="M233" s="221"/>
      <c r="N233" s="222"/>
      <c r="O233" s="223"/>
    </row>
    <row r="234" spans="1:15" s="70" customFormat="1" ht="20.100000000000001" customHeight="1" x14ac:dyDescent="0.3">
      <c r="B234" s="231"/>
      <c r="C234" s="232"/>
      <c r="D234" s="241"/>
      <c r="E234" s="269"/>
      <c r="F234" s="234"/>
      <c r="G234" s="73">
        <v>7</v>
      </c>
      <c r="H234" s="269"/>
      <c r="I234" s="269"/>
      <c r="J234" s="234"/>
      <c r="K234" s="266"/>
      <c r="L234" s="221"/>
      <c r="M234" s="221"/>
      <c r="N234" s="222"/>
      <c r="O234" s="223"/>
    </row>
    <row r="235" spans="1:15" s="70" customFormat="1" ht="20.100000000000001" customHeight="1" x14ac:dyDescent="0.3">
      <c r="B235" s="231"/>
      <c r="C235" s="232"/>
      <c r="D235" s="241"/>
      <c r="E235" s="269"/>
      <c r="F235" s="234"/>
      <c r="G235" s="75">
        <v>8</v>
      </c>
      <c r="H235" s="269"/>
      <c r="I235" s="269"/>
      <c r="J235" s="234"/>
      <c r="K235" s="266"/>
      <c r="L235" s="221"/>
      <c r="M235" s="221"/>
      <c r="N235" s="222"/>
      <c r="O235" s="223"/>
    </row>
    <row r="236" spans="1:15" ht="22.5" customHeight="1" x14ac:dyDescent="0.3">
      <c r="A236" s="70"/>
    </row>
    <row r="237" spans="1:15" ht="12" customHeight="1" x14ac:dyDescent="0.3">
      <c r="A237" s="70"/>
      <c r="B237" s="77"/>
      <c r="C237" s="70"/>
      <c r="D237" s="70"/>
      <c r="E237" s="70"/>
      <c r="F237" s="70"/>
      <c r="G237" s="70"/>
      <c r="H237" s="70"/>
      <c r="I237" s="70"/>
    </row>
    <row r="238" spans="1:15" ht="22.5" customHeight="1" x14ac:dyDescent="0.3"/>
    <row r="239" spans="1:15" ht="22.5" customHeight="1" x14ac:dyDescent="0.3"/>
    <row r="240" spans="1:15" ht="22.5" customHeight="1" x14ac:dyDescent="0.3"/>
    <row r="241" ht="22.5" customHeight="1" x14ac:dyDescent="0.3"/>
    <row r="242" ht="22.5" customHeight="1" x14ac:dyDescent="0.3"/>
    <row r="243" ht="22.5" customHeight="1" x14ac:dyDescent="0.3"/>
    <row r="244" ht="22.5" customHeight="1" x14ac:dyDescent="0.3"/>
    <row r="245" ht="22.5" customHeight="1" x14ac:dyDescent="0.3"/>
    <row r="246" ht="22.5" customHeight="1" x14ac:dyDescent="0.3"/>
    <row r="247" ht="22.5" customHeight="1" x14ac:dyDescent="0.3"/>
    <row r="248" ht="22.5" customHeight="1" x14ac:dyDescent="0.3"/>
    <row r="249" ht="22.5" customHeight="1" x14ac:dyDescent="0.3"/>
    <row r="250" ht="22.5" customHeight="1" x14ac:dyDescent="0.3"/>
    <row r="251" ht="22.5" customHeight="1" x14ac:dyDescent="0.3"/>
    <row r="252" ht="22.5" customHeight="1" x14ac:dyDescent="0.3"/>
    <row r="253" ht="22.5" customHeight="1" x14ac:dyDescent="0.3"/>
    <row r="254" ht="22.5" customHeight="1" x14ac:dyDescent="0.3"/>
    <row r="255" ht="22.5" customHeight="1" x14ac:dyDescent="0.3"/>
    <row r="256" ht="22.5" customHeight="1" x14ac:dyDescent="0.3"/>
    <row r="257" ht="22.5" customHeight="1" x14ac:dyDescent="0.3"/>
    <row r="258" ht="22.5" customHeight="1" x14ac:dyDescent="0.3"/>
    <row r="259" ht="22.5" customHeight="1" x14ac:dyDescent="0.3"/>
    <row r="260" ht="22.5" customHeight="1" x14ac:dyDescent="0.3"/>
    <row r="261" ht="22.5" customHeight="1" x14ac:dyDescent="0.3"/>
    <row r="262" ht="22.5" customHeight="1" x14ac:dyDescent="0.3"/>
    <row r="263" ht="22.5" customHeight="1" x14ac:dyDescent="0.3"/>
    <row r="264" ht="22.5" customHeight="1" x14ac:dyDescent="0.3"/>
    <row r="265" ht="22.5" customHeight="1" x14ac:dyDescent="0.3"/>
    <row r="266" ht="22.5" customHeight="1" x14ac:dyDescent="0.3"/>
    <row r="267" ht="22.5" customHeight="1" x14ac:dyDescent="0.3"/>
    <row r="268" ht="22.5" customHeight="1" x14ac:dyDescent="0.3"/>
    <row r="269" ht="22.5" customHeight="1" x14ac:dyDescent="0.3"/>
    <row r="270" ht="22.5" customHeight="1" x14ac:dyDescent="0.3"/>
    <row r="271" ht="22.5" customHeight="1" x14ac:dyDescent="0.3"/>
    <row r="272" ht="22.5" customHeight="1" x14ac:dyDescent="0.3"/>
    <row r="273" ht="22.5" customHeight="1" x14ac:dyDescent="0.3"/>
    <row r="274" ht="22.5" customHeight="1" x14ac:dyDescent="0.3"/>
    <row r="275" ht="22.5" customHeight="1" x14ac:dyDescent="0.3"/>
    <row r="276" ht="22.5" customHeight="1" x14ac:dyDescent="0.3"/>
    <row r="277" ht="22.5" customHeight="1" x14ac:dyDescent="0.3"/>
    <row r="278" ht="22.5" customHeight="1" x14ac:dyDescent="0.3"/>
    <row r="279" ht="22.5" customHeight="1" x14ac:dyDescent="0.3"/>
    <row r="280" ht="22.5" customHeight="1" x14ac:dyDescent="0.3"/>
    <row r="281" ht="22.5" customHeight="1" x14ac:dyDescent="0.3"/>
    <row r="282" ht="22.5" customHeight="1" x14ac:dyDescent="0.3"/>
    <row r="283" ht="22.5" customHeight="1" x14ac:dyDescent="0.3"/>
    <row r="284" ht="22.5" customHeight="1" x14ac:dyDescent="0.3"/>
    <row r="285" ht="22.5" customHeight="1" x14ac:dyDescent="0.3"/>
    <row r="286" ht="22.5" customHeight="1" x14ac:dyDescent="0.3"/>
    <row r="287" ht="22.5" customHeight="1" x14ac:dyDescent="0.3"/>
    <row r="288" ht="22.5" customHeight="1" x14ac:dyDescent="0.3"/>
    <row r="289" ht="22.5" customHeight="1" x14ac:dyDescent="0.3"/>
    <row r="290" ht="22.5" customHeight="1" x14ac:dyDescent="0.3"/>
    <row r="291" ht="22.5" customHeight="1" x14ac:dyDescent="0.3"/>
    <row r="292" ht="22.5" customHeight="1" x14ac:dyDescent="0.3"/>
    <row r="293" ht="22.5" customHeight="1" x14ac:dyDescent="0.3"/>
    <row r="294" ht="22.5" customHeight="1" x14ac:dyDescent="0.3"/>
    <row r="295" ht="22.5" customHeight="1" x14ac:dyDescent="0.3"/>
    <row r="296" ht="22.5" customHeight="1" x14ac:dyDescent="0.3"/>
    <row r="297" ht="22.5" customHeight="1" x14ac:dyDescent="0.3"/>
    <row r="298" ht="22.5" customHeight="1" x14ac:dyDescent="0.3"/>
    <row r="299" ht="22.5" customHeight="1" x14ac:dyDescent="0.3"/>
    <row r="300" ht="22.5" customHeight="1" x14ac:dyDescent="0.3"/>
    <row r="301" ht="22.5" customHeight="1" x14ac:dyDescent="0.3"/>
    <row r="302" ht="22.5" customHeight="1" x14ac:dyDescent="0.3"/>
    <row r="303" ht="22.5" customHeight="1" x14ac:dyDescent="0.3"/>
    <row r="304" ht="22.5" customHeight="1" x14ac:dyDescent="0.3"/>
    <row r="305" ht="22.5" customHeight="1" x14ac:dyDescent="0.3"/>
    <row r="306" ht="22.5" customHeight="1" x14ac:dyDescent="0.3"/>
    <row r="307" ht="22.5" customHeight="1" x14ac:dyDescent="0.3"/>
    <row r="308" ht="22.5" customHeight="1" x14ac:dyDescent="0.3"/>
    <row r="309" ht="22.5" customHeight="1" x14ac:dyDescent="0.3"/>
    <row r="310" ht="22.5" customHeight="1" x14ac:dyDescent="0.3"/>
    <row r="311" ht="22.5" customHeight="1" x14ac:dyDescent="0.3"/>
    <row r="312" ht="22.5" customHeight="1" x14ac:dyDescent="0.3"/>
    <row r="313" ht="22.5" customHeight="1" x14ac:dyDescent="0.3"/>
    <row r="314" ht="22.5" customHeight="1" x14ac:dyDescent="0.3"/>
    <row r="315" ht="22.5" customHeight="1" x14ac:dyDescent="0.3"/>
    <row r="316" ht="22.5" customHeight="1" x14ac:dyDescent="0.3"/>
    <row r="317" ht="22.5" customHeight="1" x14ac:dyDescent="0.3"/>
    <row r="318" ht="22.5" customHeight="1" x14ac:dyDescent="0.3"/>
    <row r="319" ht="22.5" customHeight="1" x14ac:dyDescent="0.3"/>
    <row r="320" ht="22.5" customHeight="1" x14ac:dyDescent="0.3"/>
    <row r="321" ht="22.5" customHeight="1" x14ac:dyDescent="0.3"/>
    <row r="322" ht="22.5" customHeight="1" x14ac:dyDescent="0.3"/>
    <row r="323" ht="22.5" customHeight="1" x14ac:dyDescent="0.3"/>
    <row r="324" ht="22.5" customHeight="1" x14ac:dyDescent="0.3"/>
    <row r="325" ht="22.5" customHeight="1" x14ac:dyDescent="0.3"/>
    <row r="326" ht="22.5" customHeight="1" x14ac:dyDescent="0.3"/>
    <row r="327" ht="22.5" customHeight="1" x14ac:dyDescent="0.3"/>
    <row r="328" ht="22.5" customHeight="1" x14ac:dyDescent="0.3"/>
    <row r="329" ht="22.5" customHeight="1" x14ac:dyDescent="0.3"/>
    <row r="330" ht="22.5" customHeight="1" x14ac:dyDescent="0.3"/>
    <row r="331" ht="22.5" customHeight="1" x14ac:dyDescent="0.3"/>
    <row r="332" ht="22.5" customHeight="1" x14ac:dyDescent="0.3"/>
    <row r="333" ht="22.5" customHeight="1" x14ac:dyDescent="0.3"/>
    <row r="334" ht="22.5" customHeight="1" x14ac:dyDescent="0.3"/>
    <row r="335" ht="22.5" customHeight="1" x14ac:dyDescent="0.3"/>
    <row r="336" ht="22.5" customHeight="1" x14ac:dyDescent="0.3"/>
    <row r="337" ht="22.5" customHeight="1" x14ac:dyDescent="0.3"/>
    <row r="338" ht="22.5" customHeight="1" x14ac:dyDescent="0.3"/>
    <row r="339" ht="22.5" customHeight="1" x14ac:dyDescent="0.3"/>
    <row r="340" ht="22.5" customHeight="1" x14ac:dyDescent="0.3"/>
    <row r="341" ht="22.5" customHeight="1" x14ac:dyDescent="0.3"/>
    <row r="342" ht="22.5" customHeight="1" x14ac:dyDescent="0.3"/>
    <row r="343" ht="22.5" customHeight="1" x14ac:dyDescent="0.3"/>
    <row r="344" ht="22.5" customHeight="1" x14ac:dyDescent="0.3"/>
    <row r="345" ht="22.5" customHeight="1" x14ac:dyDescent="0.3"/>
    <row r="346" ht="22.5" customHeight="1" x14ac:dyDescent="0.3"/>
    <row r="347" ht="22.5" customHeight="1" x14ac:dyDescent="0.3"/>
    <row r="348" ht="22.5" customHeight="1" x14ac:dyDescent="0.3"/>
    <row r="349" ht="22.5" customHeight="1" x14ac:dyDescent="0.3"/>
    <row r="350" ht="22.5" customHeight="1" x14ac:dyDescent="0.3"/>
    <row r="351" ht="22.5" customHeight="1" x14ac:dyDescent="0.3"/>
    <row r="352" ht="22.5" customHeight="1" x14ac:dyDescent="0.3"/>
  </sheetData>
  <sheetProtection password="D72A" sheet="1" objects="1" scenarios="1" formatCells="0" formatColumns="0" formatRows="0"/>
  <mergeCells count="405">
    <mergeCell ref="L220:L227"/>
    <mergeCell ref="M220:M227"/>
    <mergeCell ref="N220:N227"/>
    <mergeCell ref="O220:O227"/>
    <mergeCell ref="B228:B235"/>
    <mergeCell ref="C228:C235"/>
    <mergeCell ref="D228:D235"/>
    <mergeCell ref="E228:E235"/>
    <mergeCell ref="F228:F235"/>
    <mergeCell ref="H228:H235"/>
    <mergeCell ref="I228:I235"/>
    <mergeCell ref="J228:J235"/>
    <mergeCell ref="K228:K235"/>
    <mergeCell ref="L228:L235"/>
    <mergeCell ref="M228:M235"/>
    <mergeCell ref="N228:N235"/>
    <mergeCell ref="O228:O235"/>
    <mergeCell ref="B220:B227"/>
    <mergeCell ref="C220:C227"/>
    <mergeCell ref="D220:D227"/>
    <mergeCell ref="E220:E227"/>
    <mergeCell ref="F220:F227"/>
    <mergeCell ref="H220:H227"/>
    <mergeCell ref="I220:I227"/>
    <mergeCell ref="J220:J227"/>
    <mergeCell ref="K220:K227"/>
    <mergeCell ref="L204:L211"/>
    <mergeCell ref="M204:M211"/>
    <mergeCell ref="N204:N211"/>
    <mergeCell ref="O204:O211"/>
    <mergeCell ref="B212:B219"/>
    <mergeCell ref="C212:C219"/>
    <mergeCell ref="D212:D219"/>
    <mergeCell ref="E212:E219"/>
    <mergeCell ref="F212:F219"/>
    <mergeCell ref="H212:H219"/>
    <mergeCell ref="I212:I219"/>
    <mergeCell ref="J212:J219"/>
    <mergeCell ref="K212:K219"/>
    <mergeCell ref="L212:L219"/>
    <mergeCell ref="M212:M219"/>
    <mergeCell ref="N212:N219"/>
    <mergeCell ref="O212:O219"/>
    <mergeCell ref="B204:B211"/>
    <mergeCell ref="C204:C211"/>
    <mergeCell ref="D204:D211"/>
    <mergeCell ref="E204:E211"/>
    <mergeCell ref="F204:F211"/>
    <mergeCell ref="H204:H211"/>
    <mergeCell ref="I204:I211"/>
    <mergeCell ref="J204:J211"/>
    <mergeCell ref="K204:K211"/>
    <mergeCell ref="L188:L195"/>
    <mergeCell ref="M188:M195"/>
    <mergeCell ref="N188:N195"/>
    <mergeCell ref="O188:O195"/>
    <mergeCell ref="B196:B203"/>
    <mergeCell ref="C196:C203"/>
    <mergeCell ref="D196:D203"/>
    <mergeCell ref="E196:E203"/>
    <mergeCell ref="F196:F203"/>
    <mergeCell ref="H196:H203"/>
    <mergeCell ref="I196:I203"/>
    <mergeCell ref="J196:J203"/>
    <mergeCell ref="K196:K203"/>
    <mergeCell ref="L196:L203"/>
    <mergeCell ref="M196:M203"/>
    <mergeCell ref="N196:N203"/>
    <mergeCell ref="O196:O203"/>
    <mergeCell ref="B188:B195"/>
    <mergeCell ref="C188:C195"/>
    <mergeCell ref="D188:D195"/>
    <mergeCell ref="E188:E195"/>
    <mergeCell ref="F188:F195"/>
    <mergeCell ref="H188:H195"/>
    <mergeCell ref="I188:I195"/>
    <mergeCell ref="J188:J195"/>
    <mergeCell ref="K188:K195"/>
    <mergeCell ref="L177:L184"/>
    <mergeCell ref="M177:M184"/>
    <mergeCell ref="N177:N184"/>
    <mergeCell ref="O177:O184"/>
    <mergeCell ref="B185:B187"/>
    <mergeCell ref="C185:C187"/>
    <mergeCell ref="D185:D187"/>
    <mergeCell ref="E185:E187"/>
    <mergeCell ref="F185:F187"/>
    <mergeCell ref="G185:I185"/>
    <mergeCell ref="J185:J187"/>
    <mergeCell ref="K185:K187"/>
    <mergeCell ref="L185:L187"/>
    <mergeCell ref="M185:M187"/>
    <mergeCell ref="N185:N187"/>
    <mergeCell ref="O185:O187"/>
    <mergeCell ref="G186:G187"/>
    <mergeCell ref="H186:H187"/>
    <mergeCell ref="I186:I187"/>
    <mergeCell ref="B177:B184"/>
    <mergeCell ref="C177:C184"/>
    <mergeCell ref="D177:D184"/>
    <mergeCell ref="E177:E184"/>
    <mergeCell ref="F177:F184"/>
    <mergeCell ref="H177:H184"/>
    <mergeCell ref="I177:I184"/>
    <mergeCell ref="J177:J184"/>
    <mergeCell ref="K177:K184"/>
    <mergeCell ref="L161:L168"/>
    <mergeCell ref="M161:M168"/>
    <mergeCell ref="N161:N168"/>
    <mergeCell ref="O161:O168"/>
    <mergeCell ref="B169:B176"/>
    <mergeCell ref="C169:C176"/>
    <mergeCell ref="D169:D176"/>
    <mergeCell ref="E169:E176"/>
    <mergeCell ref="F169:F176"/>
    <mergeCell ref="H169:H176"/>
    <mergeCell ref="I169:I176"/>
    <mergeCell ref="J169:J176"/>
    <mergeCell ref="K169:K176"/>
    <mergeCell ref="L169:L176"/>
    <mergeCell ref="M169:M176"/>
    <mergeCell ref="N169:N176"/>
    <mergeCell ref="O169:O176"/>
    <mergeCell ref="B161:B168"/>
    <mergeCell ref="C161:C168"/>
    <mergeCell ref="D161:D168"/>
    <mergeCell ref="E161:E168"/>
    <mergeCell ref="F161:F168"/>
    <mergeCell ref="H161:H168"/>
    <mergeCell ref="I161:I168"/>
    <mergeCell ref="J161:J168"/>
    <mergeCell ref="K161:K168"/>
    <mergeCell ref="L145:L152"/>
    <mergeCell ref="M145:M152"/>
    <mergeCell ref="N145:N152"/>
    <mergeCell ref="O145:O152"/>
    <mergeCell ref="B153:B160"/>
    <mergeCell ref="C153:C160"/>
    <mergeCell ref="D153:D160"/>
    <mergeCell ref="E153:E160"/>
    <mergeCell ref="F153:F160"/>
    <mergeCell ref="H153:H160"/>
    <mergeCell ref="I153:I160"/>
    <mergeCell ref="J153:J160"/>
    <mergeCell ref="K153:K160"/>
    <mergeCell ref="L153:L160"/>
    <mergeCell ref="M153:M160"/>
    <mergeCell ref="N153:N160"/>
    <mergeCell ref="O153:O160"/>
    <mergeCell ref="B145:B152"/>
    <mergeCell ref="C145:C152"/>
    <mergeCell ref="D145:D152"/>
    <mergeCell ref="E145:E152"/>
    <mergeCell ref="F145:F152"/>
    <mergeCell ref="H145:H152"/>
    <mergeCell ref="I145:I152"/>
    <mergeCell ref="J145:J152"/>
    <mergeCell ref="K145:K152"/>
    <mergeCell ref="L129:L136"/>
    <mergeCell ref="M129:M136"/>
    <mergeCell ref="N129:N136"/>
    <mergeCell ref="O129:O136"/>
    <mergeCell ref="B137:B144"/>
    <mergeCell ref="C137:C144"/>
    <mergeCell ref="D137:D144"/>
    <mergeCell ref="E137:E144"/>
    <mergeCell ref="F137:F144"/>
    <mergeCell ref="H137:H144"/>
    <mergeCell ref="I137:I144"/>
    <mergeCell ref="J137:J144"/>
    <mergeCell ref="K137:K144"/>
    <mergeCell ref="L137:L144"/>
    <mergeCell ref="M137:M144"/>
    <mergeCell ref="N137:N144"/>
    <mergeCell ref="O137:O144"/>
    <mergeCell ref="B129:B136"/>
    <mergeCell ref="C129:C136"/>
    <mergeCell ref="D129:D136"/>
    <mergeCell ref="E129:E136"/>
    <mergeCell ref="F129:F136"/>
    <mergeCell ref="H129:H136"/>
    <mergeCell ref="I129:I136"/>
    <mergeCell ref="J129:J136"/>
    <mergeCell ref="K129:K136"/>
    <mergeCell ref="L118:L125"/>
    <mergeCell ref="M118:M125"/>
    <mergeCell ref="N118:N125"/>
    <mergeCell ref="O118:O125"/>
    <mergeCell ref="B126:B128"/>
    <mergeCell ref="C126:C128"/>
    <mergeCell ref="D126:D128"/>
    <mergeCell ref="E126:E128"/>
    <mergeCell ref="F126:F128"/>
    <mergeCell ref="G126:I126"/>
    <mergeCell ref="J126:J128"/>
    <mergeCell ref="K126:K128"/>
    <mergeCell ref="L126:L128"/>
    <mergeCell ref="M126:M128"/>
    <mergeCell ref="N126:N128"/>
    <mergeCell ref="O126:O128"/>
    <mergeCell ref="G127:G128"/>
    <mergeCell ref="H127:H128"/>
    <mergeCell ref="I127:I128"/>
    <mergeCell ref="B118:B125"/>
    <mergeCell ref="C118:C125"/>
    <mergeCell ref="D118:D125"/>
    <mergeCell ref="E118:E125"/>
    <mergeCell ref="F118:F125"/>
    <mergeCell ref="H118:H125"/>
    <mergeCell ref="I118:I125"/>
    <mergeCell ref="J118:J125"/>
    <mergeCell ref="K118:K125"/>
    <mergeCell ref="L102:L109"/>
    <mergeCell ref="M102:M109"/>
    <mergeCell ref="N102:N109"/>
    <mergeCell ref="O102:O109"/>
    <mergeCell ref="B110:B117"/>
    <mergeCell ref="C110:C117"/>
    <mergeCell ref="D110:D117"/>
    <mergeCell ref="E110:E117"/>
    <mergeCell ref="F110:F117"/>
    <mergeCell ref="H110:H117"/>
    <mergeCell ref="I110:I117"/>
    <mergeCell ref="J110:J117"/>
    <mergeCell ref="K110:K117"/>
    <mergeCell ref="L110:L117"/>
    <mergeCell ref="M110:M117"/>
    <mergeCell ref="N110:N117"/>
    <mergeCell ref="O110:O117"/>
    <mergeCell ref="B102:B109"/>
    <mergeCell ref="C102:C109"/>
    <mergeCell ref="D102:D109"/>
    <mergeCell ref="E102:E109"/>
    <mergeCell ref="F102:F109"/>
    <mergeCell ref="H102:H109"/>
    <mergeCell ref="I102:I109"/>
    <mergeCell ref="J102:J109"/>
    <mergeCell ref="K102:K109"/>
    <mergeCell ref="L91:L98"/>
    <mergeCell ref="M91:M98"/>
    <mergeCell ref="N91:N98"/>
    <mergeCell ref="O91:O98"/>
    <mergeCell ref="B99:B101"/>
    <mergeCell ref="C99:C101"/>
    <mergeCell ref="D99:D101"/>
    <mergeCell ref="E99:E101"/>
    <mergeCell ref="F99:F101"/>
    <mergeCell ref="G99:I99"/>
    <mergeCell ref="J99:J101"/>
    <mergeCell ref="K99:K101"/>
    <mergeCell ref="L99:L101"/>
    <mergeCell ref="M99:M101"/>
    <mergeCell ref="N99:N101"/>
    <mergeCell ref="O99:O101"/>
    <mergeCell ref="G100:G101"/>
    <mergeCell ref="H100:H101"/>
    <mergeCell ref="I100:I101"/>
    <mergeCell ref="B91:B98"/>
    <mergeCell ref="C91:C98"/>
    <mergeCell ref="D91:D98"/>
    <mergeCell ref="E91:E98"/>
    <mergeCell ref="F91:F98"/>
    <mergeCell ref="H91:H98"/>
    <mergeCell ref="I91:I98"/>
    <mergeCell ref="J91:J98"/>
    <mergeCell ref="K91:K98"/>
    <mergeCell ref="L75:L82"/>
    <mergeCell ref="M75:M82"/>
    <mergeCell ref="N75:N82"/>
    <mergeCell ref="O75:O82"/>
    <mergeCell ref="B83:B90"/>
    <mergeCell ref="C83:C90"/>
    <mergeCell ref="D83:D90"/>
    <mergeCell ref="E83:E90"/>
    <mergeCell ref="F83:F90"/>
    <mergeCell ref="H83:H90"/>
    <mergeCell ref="I83:I90"/>
    <mergeCell ref="J83:J90"/>
    <mergeCell ref="K83:K90"/>
    <mergeCell ref="L83:L90"/>
    <mergeCell ref="M83:M90"/>
    <mergeCell ref="N83:N90"/>
    <mergeCell ref="O83:O90"/>
    <mergeCell ref="B75:B82"/>
    <mergeCell ref="C75:C82"/>
    <mergeCell ref="D75:D82"/>
    <mergeCell ref="E75:E82"/>
    <mergeCell ref="F75:F82"/>
    <mergeCell ref="H75:H82"/>
    <mergeCell ref="I75:I82"/>
    <mergeCell ref="J75:J82"/>
    <mergeCell ref="K75:K82"/>
    <mergeCell ref="L64:L71"/>
    <mergeCell ref="M64:M71"/>
    <mergeCell ref="N64:N71"/>
    <mergeCell ref="O64:O71"/>
    <mergeCell ref="B72:B74"/>
    <mergeCell ref="C72:C74"/>
    <mergeCell ref="D72:D74"/>
    <mergeCell ref="E72:E74"/>
    <mergeCell ref="F72:F74"/>
    <mergeCell ref="G72:I72"/>
    <mergeCell ref="J72:J74"/>
    <mergeCell ref="K72:K74"/>
    <mergeCell ref="L72:L74"/>
    <mergeCell ref="M72:M74"/>
    <mergeCell ref="N72:N74"/>
    <mergeCell ref="O72:O74"/>
    <mergeCell ref="G73:G74"/>
    <mergeCell ref="H73:H74"/>
    <mergeCell ref="I73:I74"/>
    <mergeCell ref="B64:B71"/>
    <mergeCell ref="C64:C71"/>
    <mergeCell ref="D64:D71"/>
    <mergeCell ref="E64:E71"/>
    <mergeCell ref="F64:F71"/>
    <mergeCell ref="H64:H71"/>
    <mergeCell ref="I64:I71"/>
    <mergeCell ref="J64:J71"/>
    <mergeCell ref="K64:K71"/>
    <mergeCell ref="L48:L55"/>
    <mergeCell ref="M48:M55"/>
    <mergeCell ref="N48:N55"/>
    <mergeCell ref="O48:O55"/>
    <mergeCell ref="B56:B63"/>
    <mergeCell ref="C56:C63"/>
    <mergeCell ref="D56:D63"/>
    <mergeCell ref="E56:E63"/>
    <mergeCell ref="F56:F63"/>
    <mergeCell ref="H56:H63"/>
    <mergeCell ref="I56:I63"/>
    <mergeCell ref="J56:J63"/>
    <mergeCell ref="K56:K63"/>
    <mergeCell ref="L56:L63"/>
    <mergeCell ref="M56:M63"/>
    <mergeCell ref="N56:N63"/>
    <mergeCell ref="O56:O63"/>
    <mergeCell ref="B48:B55"/>
    <mergeCell ref="C48:C55"/>
    <mergeCell ref="D48:D55"/>
    <mergeCell ref="E48:E55"/>
    <mergeCell ref="F48:F55"/>
    <mergeCell ref="H48:H55"/>
    <mergeCell ref="I48:I55"/>
    <mergeCell ref="J48:J55"/>
    <mergeCell ref="K48:K55"/>
    <mergeCell ref="L32:L39"/>
    <mergeCell ref="M32:M39"/>
    <mergeCell ref="N32:N39"/>
    <mergeCell ref="O32:O39"/>
    <mergeCell ref="B40:B47"/>
    <mergeCell ref="C40:C47"/>
    <mergeCell ref="D40:D47"/>
    <mergeCell ref="E40:E47"/>
    <mergeCell ref="F40:F47"/>
    <mergeCell ref="H40:H47"/>
    <mergeCell ref="I40:I47"/>
    <mergeCell ref="J40:J47"/>
    <mergeCell ref="K40:K47"/>
    <mergeCell ref="L40:L47"/>
    <mergeCell ref="M40:M47"/>
    <mergeCell ref="N40:N47"/>
    <mergeCell ref="O40:O47"/>
    <mergeCell ref="B32:B39"/>
    <mergeCell ref="C32:C39"/>
    <mergeCell ref="D32:D39"/>
    <mergeCell ref="E32:E39"/>
    <mergeCell ref="F32:F39"/>
    <mergeCell ref="H32:H39"/>
    <mergeCell ref="I32:I39"/>
    <mergeCell ref="J32:J39"/>
    <mergeCell ref="K32:K39"/>
    <mergeCell ref="L21:L23"/>
    <mergeCell ref="M21:M23"/>
    <mergeCell ref="N21:N23"/>
    <mergeCell ref="O21:O23"/>
    <mergeCell ref="G22:G23"/>
    <mergeCell ref="H22:H23"/>
    <mergeCell ref="I22:I23"/>
    <mergeCell ref="A24:A31"/>
    <mergeCell ref="B24:B31"/>
    <mergeCell ref="C24:C31"/>
    <mergeCell ref="D24:D31"/>
    <mergeCell ref="E24:E31"/>
    <mergeCell ref="F24:F31"/>
    <mergeCell ref="I24:I31"/>
    <mergeCell ref="J24:J31"/>
    <mergeCell ref="K24:K31"/>
    <mergeCell ref="L24:L31"/>
    <mergeCell ref="M24:M31"/>
    <mergeCell ref="N24:N31"/>
    <mergeCell ref="O24:O31"/>
    <mergeCell ref="E13:E14"/>
    <mergeCell ref="F13:J14"/>
    <mergeCell ref="F15:J15"/>
    <mergeCell ref="C18:K18"/>
    <mergeCell ref="C19:K19"/>
    <mergeCell ref="B21:B23"/>
    <mergeCell ref="C21:C23"/>
    <mergeCell ref="D21:D23"/>
    <mergeCell ref="E21:E23"/>
    <mergeCell ref="F21:F23"/>
    <mergeCell ref="G21:I21"/>
    <mergeCell ref="J21:J23"/>
    <mergeCell ref="K21:K23"/>
  </mergeCells>
  <dataValidations count="1">
    <dataValidation type="list" allowBlank="1" showInputMessage="1" showErrorMessage="1" sqref="F24:F32 J24:J32 F40:F71 J40:J56 J64:J71 F75:F98 J75:J98 F102:F125 J102:J125 F129:F138 J129 J137 F139:F145 J145 F153 J153 F161 J161 F169 J169 F177:F178 J177 F179:F184 F188:F189 J188 F190:F196 J196 F204 J204 F212:F213 J212 F214:F220 J220 F228:F229 J228 F230:F235">
      <formula1>"1,2,3"</formula1>
      <formula2>0</formula2>
    </dataValidation>
  </dataValidations>
  <pageMargins left="0.7" right="0.7" top="0.75" bottom="0.75" header="0.51180555555555496" footer="0.51180555555555496"/>
  <pageSetup firstPageNumber="0"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MJ160"/>
  <sheetViews>
    <sheetView showGridLines="0" topLeftCell="G118" zoomScale="98" zoomScaleNormal="98" workbookViewId="0">
      <selection activeCell="I121" sqref="I121"/>
    </sheetView>
  </sheetViews>
  <sheetFormatPr baseColWidth="10" defaultColWidth="3.140625" defaultRowHeight="16.5" x14ac:dyDescent="0.3"/>
  <cols>
    <col min="1" max="1" width="2.5703125" style="57" customWidth="1"/>
    <col min="2" max="2" width="3.42578125" style="57" hidden="1" customWidth="1"/>
    <col min="3" max="4" width="42.5703125" style="57" customWidth="1"/>
    <col min="5" max="5" width="36.5703125" style="57" customWidth="1"/>
    <col min="6" max="6" width="7.42578125" style="57" customWidth="1"/>
    <col min="7" max="7" width="3.5703125" style="57" customWidth="1"/>
    <col min="8" max="8" width="35.85546875" style="57" customWidth="1"/>
    <col min="9" max="9" width="39.42578125" style="57" customWidth="1"/>
    <col min="10" max="10" width="7.42578125" style="57" customWidth="1"/>
    <col min="11" max="11" width="16.140625" style="57" customWidth="1"/>
    <col min="12" max="12" width="4.7109375" style="78" customWidth="1"/>
    <col min="13" max="13" width="7.5703125" style="78" customWidth="1"/>
    <col min="14" max="14" width="6.28515625" style="79" customWidth="1"/>
    <col min="15" max="15" width="6.28515625" style="80" customWidth="1"/>
    <col min="16" max="16" width="3.140625" style="81"/>
    <col min="17" max="1024" width="3.140625" style="57"/>
  </cols>
  <sheetData>
    <row r="5" spans="2:16" ht="9.9499999999999993" customHeight="1" x14ac:dyDescent="0.3"/>
    <row r="6" spans="2:16" ht="31.5" customHeight="1" x14ac:dyDescent="0.3"/>
    <row r="7" spans="2:16" ht="30.75" customHeight="1" x14ac:dyDescent="0.3">
      <c r="E7" s="82"/>
      <c r="F7" s="82"/>
    </row>
    <row r="8" spans="2:16" ht="20.25" customHeight="1" x14ac:dyDescent="0.3"/>
    <row r="9" spans="2:16" ht="9.9499999999999993" customHeight="1" x14ac:dyDescent="0.3"/>
    <row r="10" spans="2:16" ht="19.7" customHeight="1" x14ac:dyDescent="0.3">
      <c r="C10" s="270" t="s">
        <v>239</v>
      </c>
      <c r="D10" s="270"/>
      <c r="E10" s="270"/>
      <c r="F10" s="270"/>
      <c r="G10" s="270"/>
      <c r="H10" s="270"/>
      <c r="I10" s="270"/>
      <c r="J10" s="270"/>
      <c r="K10" s="270"/>
    </row>
    <row r="11" spans="2:16" ht="71.25" customHeight="1" x14ac:dyDescent="0.3">
      <c r="C11" s="205" t="s">
        <v>240</v>
      </c>
      <c r="D11" s="205"/>
      <c r="E11" s="205"/>
      <c r="F11" s="205"/>
      <c r="G11" s="205"/>
      <c r="H11" s="205"/>
      <c r="I11" s="205"/>
      <c r="J11" s="205"/>
      <c r="K11" s="205"/>
    </row>
    <row r="12" spans="2:16" ht="9.9499999999999993" customHeight="1" x14ac:dyDescent="0.3">
      <c r="C12" s="66"/>
      <c r="D12" s="66"/>
      <c r="F12" s="67"/>
    </row>
    <row r="13" spans="2:16" ht="36.75" customHeight="1" x14ac:dyDescent="0.3">
      <c r="B13" s="271" t="s">
        <v>111</v>
      </c>
      <c r="C13" s="271" t="s">
        <v>241</v>
      </c>
      <c r="D13" s="272" t="s">
        <v>8</v>
      </c>
      <c r="E13" s="272" t="s">
        <v>242</v>
      </c>
      <c r="F13" s="273" t="s">
        <v>243</v>
      </c>
      <c r="G13" s="274" t="s">
        <v>115</v>
      </c>
      <c r="H13" s="274"/>
      <c r="I13" s="274"/>
      <c r="J13" s="273" t="s">
        <v>244</v>
      </c>
      <c r="K13" s="273" t="s">
        <v>150</v>
      </c>
      <c r="L13" s="275"/>
      <c r="M13" s="275"/>
      <c r="N13" s="276"/>
      <c r="O13" s="277"/>
      <c r="P13" s="278"/>
    </row>
    <row r="14" spans="2:16" ht="29.25" customHeight="1" x14ac:dyDescent="0.3">
      <c r="B14" s="271"/>
      <c r="C14" s="271"/>
      <c r="D14" s="272"/>
      <c r="E14" s="272"/>
      <c r="F14" s="273"/>
      <c r="G14" s="279" t="s">
        <v>13</v>
      </c>
      <c r="H14" s="272" t="s">
        <v>15</v>
      </c>
      <c r="I14" s="272" t="s">
        <v>17</v>
      </c>
      <c r="J14" s="273"/>
      <c r="K14" s="273"/>
      <c r="L14" s="275"/>
      <c r="M14" s="275"/>
      <c r="N14" s="276"/>
      <c r="O14" s="277"/>
      <c r="P14" s="278"/>
    </row>
    <row r="15" spans="2:16" ht="99.75" customHeight="1" x14ac:dyDescent="0.3">
      <c r="B15" s="271"/>
      <c r="C15" s="271"/>
      <c r="D15" s="272"/>
      <c r="E15" s="272"/>
      <c r="F15" s="273"/>
      <c r="G15" s="279"/>
      <c r="H15" s="272"/>
      <c r="I15" s="272"/>
      <c r="J15" s="273"/>
      <c r="K15" s="273"/>
      <c r="L15" s="275"/>
      <c r="M15" s="275"/>
      <c r="N15" s="276"/>
      <c r="O15" s="277"/>
      <c r="P15" s="278"/>
    </row>
    <row r="16" spans="2:16" ht="26.25" customHeight="1" x14ac:dyDescent="0.3">
      <c r="B16" s="232" t="str">
        <f>+LEFT(C16,3)</f>
        <v>6.1</v>
      </c>
      <c r="C16" s="280" t="s">
        <v>245</v>
      </c>
      <c r="D16" s="241" t="s">
        <v>246</v>
      </c>
      <c r="E16" s="237" t="s">
        <v>247</v>
      </c>
      <c r="F16" s="234">
        <v>3</v>
      </c>
      <c r="G16" s="76">
        <v>1</v>
      </c>
      <c r="H16" s="237" t="s">
        <v>248</v>
      </c>
      <c r="I16" s="237" t="s">
        <v>249</v>
      </c>
      <c r="J16" s="257">
        <v>3</v>
      </c>
      <c r="K16" s="236" t="str">
        <f>+IF(OR(ISBLANK(F16),ISBLANK(J16)),"",IF(OR(AND(F16=1,J16=1),AND(F16=1,J16=2),AND(F16=1,J16=3)),"Deficiencia de control mayor (diseño y ejecución)",IF(OR(AND(F16=2,J16=2),AND(F16=3,J16=1),AND(F16=3,J16=2),AND(F16=2,J16=1)),"Deficiencia de control (diseño o ejecución)",IF(AND(F16=2,J16=3),"Oportunidad de mejora","Mantenimiento del control"))))</f>
        <v>Mantenimiento del control</v>
      </c>
      <c r="L16" s="221">
        <f>+IF(K16="",75,IF(K16="Deficiencia de control mayor (diseño y ejecución)",80,IF(K16="Deficiencia de control (diseño o ejecución)",100,IF(K16="Oportunidad de mejora",120,140))))</f>
        <v>140</v>
      </c>
      <c r="M16" s="281">
        <v>1.7896000000000001</v>
      </c>
      <c r="N16" s="282">
        <f>+L16+M16</f>
        <v>141.78960000000001</v>
      </c>
      <c r="P16" s="283"/>
    </row>
    <row r="17" spans="2:16" ht="26.25" customHeight="1" x14ac:dyDescent="0.3">
      <c r="B17" s="232"/>
      <c r="C17" s="280"/>
      <c r="D17" s="241"/>
      <c r="E17" s="237"/>
      <c r="F17" s="234"/>
      <c r="G17" s="73"/>
      <c r="H17" s="237"/>
      <c r="I17" s="237"/>
      <c r="J17" s="257"/>
      <c r="K17" s="236"/>
      <c r="L17" s="221"/>
      <c r="M17" s="281"/>
      <c r="N17" s="282"/>
      <c r="P17" s="283"/>
    </row>
    <row r="18" spans="2:16" ht="26.25" customHeight="1" x14ac:dyDescent="0.3">
      <c r="B18" s="232"/>
      <c r="C18" s="280"/>
      <c r="D18" s="241"/>
      <c r="E18" s="237"/>
      <c r="F18" s="234"/>
      <c r="G18" s="73"/>
      <c r="H18" s="237"/>
      <c r="I18" s="237"/>
      <c r="J18" s="257"/>
      <c r="K18" s="236"/>
      <c r="L18" s="221"/>
      <c r="M18" s="281"/>
      <c r="N18" s="282"/>
      <c r="P18" s="283"/>
    </row>
    <row r="19" spans="2:16" ht="26.25" customHeight="1" x14ac:dyDescent="0.3">
      <c r="B19" s="232"/>
      <c r="C19" s="280"/>
      <c r="D19" s="241"/>
      <c r="E19" s="237"/>
      <c r="F19" s="234"/>
      <c r="G19" s="73"/>
      <c r="H19" s="237"/>
      <c r="I19" s="237"/>
      <c r="J19" s="257"/>
      <c r="K19" s="236"/>
      <c r="L19" s="221"/>
      <c r="M19" s="281"/>
      <c r="N19" s="282"/>
      <c r="P19" s="283"/>
    </row>
    <row r="20" spans="2:16" ht="26.25" customHeight="1" x14ac:dyDescent="0.3">
      <c r="B20" s="232"/>
      <c r="C20" s="280"/>
      <c r="D20" s="241"/>
      <c r="E20" s="237"/>
      <c r="F20" s="234"/>
      <c r="G20" s="73"/>
      <c r="H20" s="237"/>
      <c r="I20" s="237"/>
      <c r="J20" s="257"/>
      <c r="K20" s="236"/>
      <c r="L20" s="221"/>
      <c r="M20" s="281"/>
      <c r="N20" s="282"/>
      <c r="P20" s="283"/>
    </row>
    <row r="21" spans="2:16" ht="26.25" customHeight="1" x14ac:dyDescent="0.3">
      <c r="B21" s="232"/>
      <c r="C21" s="280"/>
      <c r="D21" s="241"/>
      <c r="E21" s="237"/>
      <c r="F21" s="234"/>
      <c r="G21" s="73"/>
      <c r="H21" s="237"/>
      <c r="I21" s="237"/>
      <c r="J21" s="257"/>
      <c r="K21" s="236"/>
      <c r="L21" s="221"/>
      <c r="M21" s="281"/>
      <c r="N21" s="282"/>
      <c r="P21" s="283"/>
    </row>
    <row r="22" spans="2:16" ht="26.25" customHeight="1" x14ac:dyDescent="0.3">
      <c r="B22" s="232"/>
      <c r="C22" s="280"/>
      <c r="D22" s="241"/>
      <c r="E22" s="237"/>
      <c r="F22" s="234"/>
      <c r="G22" s="73"/>
      <c r="H22" s="237"/>
      <c r="I22" s="237"/>
      <c r="J22" s="257"/>
      <c r="K22" s="236"/>
      <c r="L22" s="221"/>
      <c r="M22" s="281"/>
      <c r="N22" s="282"/>
      <c r="P22" s="283"/>
    </row>
    <row r="23" spans="2:16" ht="177.75" customHeight="1" x14ac:dyDescent="0.3">
      <c r="B23" s="232"/>
      <c r="C23" s="280"/>
      <c r="D23" s="241"/>
      <c r="E23" s="237"/>
      <c r="F23" s="234"/>
      <c r="G23" s="75"/>
      <c r="H23" s="237"/>
      <c r="I23" s="237"/>
      <c r="J23" s="257"/>
      <c r="K23" s="236"/>
      <c r="L23" s="221"/>
      <c r="M23" s="281"/>
      <c r="N23" s="282"/>
      <c r="P23" s="283"/>
    </row>
    <row r="24" spans="2:16" ht="22.5" customHeight="1" x14ac:dyDescent="0.3">
      <c r="B24" s="284" t="str">
        <f>+LEFT(C24,3)</f>
        <v>6.2</v>
      </c>
      <c r="C24" s="285" t="s">
        <v>250</v>
      </c>
      <c r="D24" s="241" t="s">
        <v>251</v>
      </c>
      <c r="E24" s="237" t="s">
        <v>252</v>
      </c>
      <c r="F24" s="234">
        <v>3</v>
      </c>
      <c r="G24" s="76">
        <v>1</v>
      </c>
      <c r="H24" s="237" t="s">
        <v>253</v>
      </c>
      <c r="I24" s="237" t="s">
        <v>249</v>
      </c>
      <c r="J24" s="234">
        <v>3</v>
      </c>
      <c r="K24" s="236" t="str">
        <f>+IF(OR(ISBLANK(F24),ISBLANK(J24)),"",IF(OR(AND(F24=1,J24=1),AND(F24=1,J24=2),AND(F24=1,J24=3)),"Deficiencia de control mayor (diseño y ejecución)",IF(OR(AND(F24=2,J24=2),AND(F24=3,J24=1),AND(F24=3,J24=2),AND(F24=2,J24=1)),"Deficiencia de control (diseño o ejecución)",IF(AND(F24=2,J24=3),"Oportunidad de mejora","Mantenimiento del control"))))</f>
        <v>Mantenimiento del control</v>
      </c>
      <c r="L24" s="221">
        <f>+IF(K24="",75,IF(K24="Deficiencia de control mayor (diseño y ejecución)",80,IF(K24="Deficiencia de control (diseño o ejecución)",100,IF(K24="Oportunidad de mejora",120,140))))</f>
        <v>140</v>
      </c>
      <c r="M24" s="281">
        <v>1.8895999999999999</v>
      </c>
      <c r="N24" s="282">
        <f>+L24+M24</f>
        <v>141.8896</v>
      </c>
      <c r="O24" s="286"/>
      <c r="P24" s="283"/>
    </row>
    <row r="25" spans="2:16" ht="22.5" customHeight="1" x14ac:dyDescent="0.3">
      <c r="B25" s="284"/>
      <c r="C25" s="285"/>
      <c r="D25" s="241"/>
      <c r="E25" s="237"/>
      <c r="F25" s="234"/>
      <c r="G25" s="73"/>
      <c r="H25" s="237"/>
      <c r="I25" s="237"/>
      <c r="J25" s="234"/>
      <c r="K25" s="236"/>
      <c r="L25" s="221"/>
      <c r="M25" s="281"/>
      <c r="N25" s="282"/>
      <c r="O25" s="286"/>
      <c r="P25" s="283"/>
    </row>
    <row r="26" spans="2:16" ht="22.5" customHeight="1" x14ac:dyDescent="0.3">
      <c r="B26" s="284"/>
      <c r="C26" s="285"/>
      <c r="D26" s="241"/>
      <c r="E26" s="237"/>
      <c r="F26" s="234"/>
      <c r="G26" s="73"/>
      <c r="H26" s="237"/>
      <c r="I26" s="237"/>
      <c r="J26" s="234"/>
      <c r="K26" s="236"/>
      <c r="L26" s="221"/>
      <c r="M26" s="281"/>
      <c r="N26" s="282"/>
      <c r="O26" s="286"/>
      <c r="P26" s="283"/>
    </row>
    <row r="27" spans="2:16" ht="22.5" customHeight="1" x14ac:dyDescent="0.3">
      <c r="B27" s="284"/>
      <c r="C27" s="285"/>
      <c r="D27" s="241"/>
      <c r="E27" s="237"/>
      <c r="F27" s="234"/>
      <c r="G27" s="73"/>
      <c r="H27" s="237"/>
      <c r="I27" s="237"/>
      <c r="J27" s="234"/>
      <c r="K27" s="236"/>
      <c r="L27" s="221"/>
      <c r="M27" s="281"/>
      <c r="N27" s="282"/>
      <c r="O27" s="286"/>
      <c r="P27" s="283"/>
    </row>
    <row r="28" spans="2:16" ht="22.5" customHeight="1" x14ac:dyDescent="0.3">
      <c r="B28" s="284"/>
      <c r="C28" s="285"/>
      <c r="D28" s="241"/>
      <c r="E28" s="237"/>
      <c r="F28" s="234"/>
      <c r="G28" s="73"/>
      <c r="H28" s="237"/>
      <c r="I28" s="237"/>
      <c r="J28" s="234"/>
      <c r="K28" s="236"/>
      <c r="L28" s="221"/>
      <c r="M28" s="281"/>
      <c r="N28" s="282"/>
      <c r="O28" s="286"/>
      <c r="P28" s="283"/>
    </row>
    <row r="29" spans="2:16" ht="22.5" customHeight="1" x14ac:dyDescent="0.3">
      <c r="B29" s="284"/>
      <c r="C29" s="285"/>
      <c r="D29" s="241"/>
      <c r="E29" s="237"/>
      <c r="F29" s="234"/>
      <c r="G29" s="73"/>
      <c r="H29" s="237"/>
      <c r="I29" s="237"/>
      <c r="J29" s="234"/>
      <c r="K29" s="236"/>
      <c r="L29" s="221"/>
      <c r="M29" s="281"/>
      <c r="N29" s="282"/>
      <c r="O29" s="286"/>
      <c r="P29" s="283"/>
    </row>
    <row r="30" spans="2:16" ht="22.5" customHeight="1" x14ac:dyDescent="0.3">
      <c r="B30" s="284"/>
      <c r="C30" s="285"/>
      <c r="D30" s="241"/>
      <c r="E30" s="237"/>
      <c r="F30" s="234"/>
      <c r="G30" s="73"/>
      <c r="H30" s="237"/>
      <c r="I30" s="237"/>
      <c r="J30" s="234"/>
      <c r="K30" s="236"/>
      <c r="L30" s="221"/>
      <c r="M30" s="281"/>
      <c r="N30" s="282"/>
      <c r="O30" s="286"/>
      <c r="P30" s="283"/>
    </row>
    <row r="31" spans="2:16" ht="66.75" customHeight="1" x14ac:dyDescent="0.3">
      <c r="B31" s="284"/>
      <c r="C31" s="285"/>
      <c r="D31" s="241"/>
      <c r="E31" s="237"/>
      <c r="F31" s="234"/>
      <c r="G31" s="75"/>
      <c r="H31" s="237"/>
      <c r="I31" s="237"/>
      <c r="J31" s="234"/>
      <c r="K31" s="236"/>
      <c r="L31" s="221"/>
      <c r="M31" s="281"/>
      <c r="N31" s="282"/>
      <c r="O31" s="286"/>
      <c r="P31" s="283"/>
    </row>
    <row r="32" spans="2:16" ht="22.5" customHeight="1" x14ac:dyDescent="0.3">
      <c r="B32" s="285" t="str">
        <f>+LEFT(C32,3)</f>
        <v>6.3</v>
      </c>
      <c r="C32" s="285" t="s">
        <v>254</v>
      </c>
      <c r="D32" s="241" t="s">
        <v>255</v>
      </c>
      <c r="E32" s="237" t="s">
        <v>256</v>
      </c>
      <c r="F32" s="234">
        <v>3</v>
      </c>
      <c r="G32" s="76">
        <v>1</v>
      </c>
      <c r="H32" s="237" t="s">
        <v>257</v>
      </c>
      <c r="I32" s="237" t="s">
        <v>249</v>
      </c>
      <c r="J32" s="234">
        <v>3</v>
      </c>
      <c r="K32" s="236" t="str">
        <f>+IF(OR(ISBLANK(F32),ISBLANK(J32)),"",IF(OR(AND(F32=1,J32=1),AND(F32=1,J32=2),AND(F32=1,J32=3)),"Deficiencia de control mayor (diseño y ejecución)",IF(OR(AND(F32=2,J32=2),AND(F32=3,J32=1),AND(F32=3,J32=2),AND(F32=2,J32=1)),"Deficiencia de control (diseño o ejecución)",IF(AND(F32=2,J32=3),"Oportunidad de mejora","Mantenimiento del control"))))</f>
        <v>Mantenimiento del control</v>
      </c>
      <c r="L32" s="221">
        <f>+IF(K32="",75,IF(K32="Deficiencia de control mayor (diseño y ejecución)",80,IF(K32="Deficiencia de control (diseño o ejecución)",100,IF(K32="Oportunidad de mejora",120,140))))</f>
        <v>140</v>
      </c>
      <c r="M32" s="281">
        <v>1.9754</v>
      </c>
      <c r="N32" s="282">
        <f>+L32+M32</f>
        <v>141.97540000000001</v>
      </c>
      <c r="O32" s="286"/>
      <c r="P32" s="283"/>
    </row>
    <row r="33" spans="2:16" ht="22.5" customHeight="1" x14ac:dyDescent="0.3">
      <c r="B33" s="285"/>
      <c r="C33" s="285"/>
      <c r="D33" s="241"/>
      <c r="E33" s="237"/>
      <c r="F33" s="234"/>
      <c r="G33" s="73"/>
      <c r="H33" s="237"/>
      <c r="I33" s="237"/>
      <c r="J33" s="234"/>
      <c r="K33" s="236"/>
      <c r="L33" s="221"/>
      <c r="M33" s="281"/>
      <c r="N33" s="282"/>
      <c r="O33" s="286"/>
      <c r="P33" s="283"/>
    </row>
    <row r="34" spans="2:16" ht="22.5" customHeight="1" x14ac:dyDescent="0.3">
      <c r="B34" s="285"/>
      <c r="C34" s="285"/>
      <c r="D34" s="241"/>
      <c r="E34" s="237"/>
      <c r="F34" s="234"/>
      <c r="G34" s="73"/>
      <c r="H34" s="237"/>
      <c r="I34" s="237"/>
      <c r="J34" s="234"/>
      <c r="K34" s="236"/>
      <c r="L34" s="221"/>
      <c r="M34" s="281"/>
      <c r="N34" s="282"/>
      <c r="O34" s="286"/>
      <c r="P34" s="283"/>
    </row>
    <row r="35" spans="2:16" ht="22.5" customHeight="1" x14ac:dyDescent="0.3">
      <c r="B35" s="285"/>
      <c r="C35" s="285"/>
      <c r="D35" s="241"/>
      <c r="E35" s="237"/>
      <c r="F35" s="234"/>
      <c r="G35" s="73"/>
      <c r="H35" s="237"/>
      <c r="I35" s="237"/>
      <c r="J35" s="234"/>
      <c r="K35" s="236"/>
      <c r="L35" s="221"/>
      <c r="M35" s="281"/>
      <c r="N35" s="282"/>
      <c r="O35" s="286"/>
      <c r="P35" s="283"/>
    </row>
    <row r="36" spans="2:16" ht="22.5" customHeight="1" x14ac:dyDescent="0.3">
      <c r="B36" s="285"/>
      <c r="C36" s="285"/>
      <c r="D36" s="241"/>
      <c r="E36" s="237"/>
      <c r="F36" s="234"/>
      <c r="G36" s="73"/>
      <c r="H36" s="237"/>
      <c r="I36" s="237"/>
      <c r="J36" s="234"/>
      <c r="K36" s="236"/>
      <c r="L36" s="221"/>
      <c r="M36" s="281"/>
      <c r="N36" s="282"/>
      <c r="O36" s="286"/>
      <c r="P36" s="283"/>
    </row>
    <row r="37" spans="2:16" ht="22.5" customHeight="1" x14ac:dyDescent="0.3">
      <c r="B37" s="285"/>
      <c r="C37" s="285"/>
      <c r="D37" s="241"/>
      <c r="E37" s="237"/>
      <c r="F37" s="234"/>
      <c r="G37" s="73"/>
      <c r="H37" s="237"/>
      <c r="I37" s="237"/>
      <c r="J37" s="234"/>
      <c r="K37" s="236"/>
      <c r="L37" s="221"/>
      <c r="M37" s="281"/>
      <c r="N37" s="282"/>
      <c r="O37" s="286"/>
      <c r="P37" s="283"/>
    </row>
    <row r="38" spans="2:16" ht="22.5" customHeight="1" x14ac:dyDescent="0.3">
      <c r="B38" s="285"/>
      <c r="C38" s="285"/>
      <c r="D38" s="241"/>
      <c r="E38" s="237"/>
      <c r="F38" s="234"/>
      <c r="G38" s="73"/>
      <c r="H38" s="237"/>
      <c r="I38" s="237"/>
      <c r="J38" s="234"/>
      <c r="K38" s="236"/>
      <c r="L38" s="221"/>
      <c r="M38" s="281"/>
      <c r="N38" s="282"/>
      <c r="O38" s="286"/>
      <c r="P38" s="283"/>
    </row>
    <row r="39" spans="2:16" ht="6" customHeight="1" x14ac:dyDescent="0.3">
      <c r="B39" s="285"/>
      <c r="C39" s="285"/>
      <c r="D39" s="241"/>
      <c r="E39" s="237"/>
      <c r="F39" s="234"/>
      <c r="G39" s="75"/>
      <c r="H39" s="237"/>
      <c r="I39" s="237"/>
      <c r="J39" s="234"/>
      <c r="K39" s="236"/>
      <c r="L39" s="221"/>
      <c r="M39" s="281"/>
      <c r="N39" s="282"/>
      <c r="O39" s="286"/>
      <c r="P39" s="283"/>
    </row>
    <row r="40" spans="2:16" ht="22.5" customHeight="1" x14ac:dyDescent="0.3">
      <c r="B40" s="271"/>
      <c r="C40" s="271" t="s">
        <v>258</v>
      </c>
      <c r="D40" s="272" t="s">
        <v>8</v>
      </c>
      <c r="E40" s="287" t="s">
        <v>242</v>
      </c>
      <c r="F40" s="288" t="s">
        <v>243</v>
      </c>
      <c r="G40" s="289" t="s">
        <v>115</v>
      </c>
      <c r="H40" s="289"/>
      <c r="I40" s="289"/>
      <c r="J40" s="288" t="s">
        <v>244</v>
      </c>
      <c r="K40" s="290" t="s">
        <v>150</v>
      </c>
      <c r="L40" s="291"/>
      <c r="M40" s="291"/>
      <c r="N40" s="292"/>
      <c r="O40" s="277"/>
      <c r="P40" s="278"/>
    </row>
    <row r="41" spans="2:16" ht="22.5" customHeight="1" x14ac:dyDescent="0.3">
      <c r="B41" s="271"/>
      <c r="C41" s="271"/>
      <c r="D41" s="272"/>
      <c r="E41" s="287"/>
      <c r="F41" s="288"/>
      <c r="G41" s="293" t="s">
        <v>13</v>
      </c>
      <c r="H41" s="287" t="s">
        <v>15</v>
      </c>
      <c r="I41" s="287" t="s">
        <v>17</v>
      </c>
      <c r="J41" s="288"/>
      <c r="K41" s="290"/>
      <c r="L41" s="291"/>
      <c r="M41" s="291"/>
      <c r="N41" s="292"/>
      <c r="O41" s="277"/>
      <c r="P41" s="278"/>
    </row>
    <row r="42" spans="2:16" ht="91.5" customHeight="1" x14ac:dyDescent="0.3">
      <c r="B42" s="271"/>
      <c r="C42" s="271"/>
      <c r="D42" s="272"/>
      <c r="E42" s="287"/>
      <c r="F42" s="288"/>
      <c r="G42" s="293"/>
      <c r="H42" s="287"/>
      <c r="I42" s="287"/>
      <c r="J42" s="288"/>
      <c r="K42" s="290"/>
      <c r="L42" s="291"/>
      <c r="M42" s="291"/>
      <c r="N42" s="292"/>
      <c r="O42" s="277"/>
      <c r="P42" s="278"/>
    </row>
    <row r="43" spans="2:16" ht="22.5" customHeight="1" x14ac:dyDescent="0.3">
      <c r="B43" s="284" t="str">
        <f>+LEFT(C43,3)</f>
        <v>7.1</v>
      </c>
      <c r="C43" s="280" t="s">
        <v>259</v>
      </c>
      <c r="D43" s="262" t="s">
        <v>246</v>
      </c>
      <c r="E43" s="237" t="s">
        <v>170</v>
      </c>
      <c r="F43" s="234">
        <v>3</v>
      </c>
      <c r="G43" s="76">
        <v>1</v>
      </c>
      <c r="H43" s="237" t="s">
        <v>260</v>
      </c>
      <c r="I43" s="237" t="s">
        <v>261</v>
      </c>
      <c r="J43" s="234">
        <v>3</v>
      </c>
      <c r="K43" s="236" t="str">
        <f>+IF(OR(ISBLANK(F43),ISBLANK(J43)),"",IF(OR(AND(F43=1,J43=1),AND(F43=1,J43=2),AND(F43=1,J43=3)),"Deficiencia de control mayor (diseño y ejecución)",IF(OR(AND(F43=2,J43=2),AND(F43=3,J43=1),AND(F43=3,J43=2),AND(F43=2,J43=1)),"Deficiencia de control (diseño o ejecución)",IF(AND(F43=2,J43=3),"Oportunidad de mejora","Mantenimiento del control"))))</f>
        <v>Mantenimiento del control</v>
      </c>
      <c r="L43" s="221">
        <f>+IF(K43="",75,IF(K43="Deficiencia de control mayor (diseño y ejecución)",80,IF(K43="Deficiencia de control (diseño o ejecución)",100,IF(K43="Oportunidad de mejora",120,140))))</f>
        <v>140</v>
      </c>
      <c r="M43" s="281">
        <v>2.0895999999999999</v>
      </c>
      <c r="N43" s="282">
        <f>+L43+M43</f>
        <v>142.08959999999999</v>
      </c>
      <c r="O43" s="286"/>
      <c r="P43" s="283"/>
    </row>
    <row r="44" spans="2:16" ht="22.5" customHeight="1" x14ac:dyDescent="0.3">
      <c r="B44" s="284"/>
      <c r="C44" s="280"/>
      <c r="D44" s="262"/>
      <c r="E44" s="237"/>
      <c r="F44" s="234"/>
      <c r="G44" s="73"/>
      <c r="H44" s="237"/>
      <c r="I44" s="237"/>
      <c r="J44" s="234"/>
      <c r="K44" s="236"/>
      <c r="L44" s="221"/>
      <c r="M44" s="281"/>
      <c r="N44" s="282"/>
      <c r="O44" s="286"/>
      <c r="P44" s="283"/>
    </row>
    <row r="45" spans="2:16" ht="22.5" customHeight="1" x14ac:dyDescent="0.3">
      <c r="B45" s="284"/>
      <c r="C45" s="280"/>
      <c r="D45" s="262"/>
      <c r="E45" s="237"/>
      <c r="F45" s="234"/>
      <c r="G45" s="73"/>
      <c r="H45" s="237"/>
      <c r="I45" s="237"/>
      <c r="J45" s="234"/>
      <c r="K45" s="236"/>
      <c r="L45" s="221"/>
      <c r="M45" s="281"/>
      <c r="N45" s="282"/>
      <c r="O45" s="286"/>
      <c r="P45" s="283"/>
    </row>
    <row r="46" spans="2:16" ht="22.5" customHeight="1" x14ac:dyDescent="0.3">
      <c r="B46" s="284"/>
      <c r="C46" s="280"/>
      <c r="D46" s="262"/>
      <c r="E46" s="237"/>
      <c r="F46" s="234"/>
      <c r="G46" s="73"/>
      <c r="H46" s="237"/>
      <c r="I46" s="237"/>
      <c r="J46" s="234"/>
      <c r="K46" s="236"/>
      <c r="L46" s="221"/>
      <c r="M46" s="281"/>
      <c r="N46" s="282"/>
      <c r="O46" s="286"/>
      <c r="P46" s="283"/>
    </row>
    <row r="47" spans="2:16" ht="22.5" customHeight="1" x14ac:dyDescent="0.3">
      <c r="B47" s="284"/>
      <c r="C47" s="280"/>
      <c r="D47" s="262"/>
      <c r="E47" s="237"/>
      <c r="F47" s="234"/>
      <c r="G47" s="73"/>
      <c r="H47" s="237"/>
      <c r="I47" s="237"/>
      <c r="J47" s="234"/>
      <c r="K47" s="236"/>
      <c r="L47" s="221"/>
      <c r="M47" s="281"/>
      <c r="N47" s="282"/>
      <c r="O47" s="286"/>
      <c r="P47" s="283"/>
    </row>
    <row r="48" spans="2:16" ht="22.5" customHeight="1" x14ac:dyDescent="0.3">
      <c r="B48" s="284"/>
      <c r="C48" s="280"/>
      <c r="D48" s="262"/>
      <c r="E48" s="237"/>
      <c r="F48" s="234"/>
      <c r="G48" s="73"/>
      <c r="H48" s="237"/>
      <c r="I48" s="237"/>
      <c r="J48" s="234"/>
      <c r="K48" s="236"/>
      <c r="L48" s="221"/>
      <c r="M48" s="281"/>
      <c r="N48" s="282"/>
      <c r="O48" s="286"/>
      <c r="P48" s="283"/>
    </row>
    <row r="49" spans="2:16" ht="22.5" customHeight="1" x14ac:dyDescent="0.3">
      <c r="B49" s="284"/>
      <c r="C49" s="280"/>
      <c r="D49" s="262"/>
      <c r="E49" s="237"/>
      <c r="F49" s="234"/>
      <c r="G49" s="73"/>
      <c r="H49" s="237"/>
      <c r="I49" s="237"/>
      <c r="J49" s="234"/>
      <c r="K49" s="236"/>
      <c r="L49" s="221"/>
      <c r="M49" s="281"/>
      <c r="N49" s="282"/>
      <c r="O49" s="286"/>
      <c r="P49" s="283"/>
    </row>
    <row r="50" spans="2:16" ht="71.25" customHeight="1" x14ac:dyDescent="0.3">
      <c r="B50" s="284"/>
      <c r="C50" s="280"/>
      <c r="D50" s="262"/>
      <c r="E50" s="237"/>
      <c r="F50" s="234"/>
      <c r="G50" s="75"/>
      <c r="H50" s="237"/>
      <c r="I50" s="237"/>
      <c r="J50" s="234"/>
      <c r="K50" s="236"/>
      <c r="L50" s="221"/>
      <c r="M50" s="281"/>
      <c r="N50" s="282"/>
      <c r="O50" s="286"/>
      <c r="P50" s="283"/>
    </row>
    <row r="51" spans="2:16" ht="38.25" customHeight="1" x14ac:dyDescent="0.3">
      <c r="B51" s="284" t="str">
        <f>+LEFT(C51,3)</f>
        <v>7.2</v>
      </c>
      <c r="C51" s="285" t="s">
        <v>262</v>
      </c>
      <c r="D51" s="241" t="s">
        <v>263</v>
      </c>
      <c r="E51" s="237" t="s">
        <v>264</v>
      </c>
      <c r="F51" s="234">
        <v>3</v>
      </c>
      <c r="G51" s="76">
        <v>1</v>
      </c>
      <c r="H51" s="237" t="s">
        <v>260</v>
      </c>
      <c r="I51" s="237" t="s">
        <v>265</v>
      </c>
      <c r="J51" s="234">
        <v>3</v>
      </c>
      <c r="K51" s="236" t="str">
        <f>+IF(OR(ISBLANK(F51),ISBLANK(J51)),"",IF(OR(AND(F51=1,J51=1),AND(F51=1,J51=2),AND(F51=1,J51=3)),"Deficiencia de control mayor (diseño y ejecución)",IF(OR(AND(F51=2,J51=2),AND(F51=3,J51=1),AND(F51=3,J51=2),AND(F51=2,J51=1)),"Deficiencia de control (diseño o ejecución)",IF(AND(F51=2,J51=3),"Oportunidad de mejora","Mantenimiento del control"))))</f>
        <v>Mantenimiento del control</v>
      </c>
      <c r="L51" s="221">
        <f>+IF(K51="",75,IF(K51="Deficiencia de control mayor (diseño y ejecución)",80,IF(K51="Deficiencia de control (diseño o ejecución)",100,IF(K51="Oportunidad de mejora",120,140))))</f>
        <v>140</v>
      </c>
      <c r="M51" s="281">
        <v>2.1456</v>
      </c>
      <c r="N51" s="282">
        <f>+L51+M51</f>
        <v>142.1456</v>
      </c>
      <c r="O51" s="286"/>
      <c r="P51" s="283"/>
    </row>
    <row r="52" spans="2:16" ht="38.25" customHeight="1" x14ac:dyDescent="0.3">
      <c r="B52" s="284"/>
      <c r="C52" s="285"/>
      <c r="D52" s="241"/>
      <c r="E52" s="237"/>
      <c r="F52" s="234"/>
      <c r="G52" s="73"/>
      <c r="H52" s="237"/>
      <c r="I52" s="237"/>
      <c r="J52" s="234"/>
      <c r="K52" s="236"/>
      <c r="L52" s="221"/>
      <c r="M52" s="281"/>
      <c r="N52" s="282"/>
      <c r="O52" s="286"/>
      <c r="P52" s="283"/>
    </row>
    <row r="53" spans="2:16" ht="38.25" customHeight="1" x14ac:dyDescent="0.3">
      <c r="B53" s="284"/>
      <c r="C53" s="285"/>
      <c r="D53" s="241"/>
      <c r="E53" s="237"/>
      <c r="F53" s="234"/>
      <c r="G53" s="73"/>
      <c r="H53" s="237"/>
      <c r="I53" s="237"/>
      <c r="J53" s="234"/>
      <c r="K53" s="236"/>
      <c r="L53" s="221"/>
      <c r="M53" s="281"/>
      <c r="N53" s="282"/>
      <c r="O53" s="286"/>
      <c r="P53" s="283"/>
    </row>
    <row r="54" spans="2:16" ht="38.25" customHeight="1" x14ac:dyDescent="0.3">
      <c r="B54" s="284"/>
      <c r="C54" s="285"/>
      <c r="D54" s="241"/>
      <c r="E54" s="237"/>
      <c r="F54" s="234"/>
      <c r="G54" s="73"/>
      <c r="H54" s="237"/>
      <c r="I54" s="237"/>
      <c r="J54" s="234"/>
      <c r="K54" s="236"/>
      <c r="L54" s="221"/>
      <c r="M54" s="281"/>
      <c r="N54" s="282"/>
      <c r="O54" s="286"/>
      <c r="P54" s="283"/>
    </row>
    <row r="55" spans="2:16" ht="38.25" customHeight="1" x14ac:dyDescent="0.3">
      <c r="B55" s="284"/>
      <c r="C55" s="285"/>
      <c r="D55" s="241"/>
      <c r="E55" s="237"/>
      <c r="F55" s="234"/>
      <c r="G55" s="73"/>
      <c r="H55" s="237"/>
      <c r="I55" s="237"/>
      <c r="J55" s="234"/>
      <c r="K55" s="236"/>
      <c r="L55" s="221"/>
      <c r="M55" s="281"/>
      <c r="N55" s="282"/>
      <c r="O55" s="286"/>
      <c r="P55" s="283"/>
    </row>
    <row r="56" spans="2:16" ht="11.25" customHeight="1" x14ac:dyDescent="0.3">
      <c r="B56" s="284"/>
      <c r="C56" s="285"/>
      <c r="D56" s="241"/>
      <c r="E56" s="237"/>
      <c r="F56" s="234"/>
      <c r="G56" s="73"/>
      <c r="H56" s="237"/>
      <c r="I56" s="237"/>
      <c r="J56" s="234"/>
      <c r="K56" s="236"/>
      <c r="L56" s="221"/>
      <c r="M56" s="281"/>
      <c r="N56" s="282"/>
      <c r="O56" s="286"/>
      <c r="P56" s="283"/>
    </row>
    <row r="57" spans="2:16" ht="38.25" hidden="1" customHeight="1" x14ac:dyDescent="0.3">
      <c r="B57" s="284"/>
      <c r="C57" s="285"/>
      <c r="D57" s="241"/>
      <c r="E57" s="237"/>
      <c r="F57" s="234"/>
      <c r="G57" s="73">
        <v>7</v>
      </c>
      <c r="H57" s="237"/>
      <c r="I57" s="237"/>
      <c r="J57" s="234"/>
      <c r="K57" s="236"/>
      <c r="L57" s="221"/>
      <c r="M57" s="281"/>
      <c r="N57" s="282"/>
      <c r="O57" s="286"/>
      <c r="P57" s="283"/>
    </row>
    <row r="58" spans="2:16" ht="38.25" hidden="1" customHeight="1" x14ac:dyDescent="0.3">
      <c r="B58" s="284"/>
      <c r="C58" s="285"/>
      <c r="D58" s="241"/>
      <c r="E58" s="237"/>
      <c r="F58" s="234"/>
      <c r="G58" s="75">
        <v>8</v>
      </c>
      <c r="H58" s="237"/>
      <c r="I58" s="237"/>
      <c r="J58" s="234"/>
      <c r="K58" s="236"/>
      <c r="L58" s="221"/>
      <c r="M58" s="281"/>
      <c r="N58" s="282"/>
      <c r="O58" s="286"/>
      <c r="P58" s="283"/>
    </row>
    <row r="59" spans="2:16" ht="27" customHeight="1" x14ac:dyDescent="0.3">
      <c r="B59" s="284" t="str">
        <f>+LEFT(C59,3)</f>
        <v>7.3</v>
      </c>
      <c r="C59" s="285" t="s">
        <v>266</v>
      </c>
      <c r="D59" s="241" t="s">
        <v>263</v>
      </c>
      <c r="E59" s="237" t="s">
        <v>264</v>
      </c>
      <c r="F59" s="234">
        <v>3</v>
      </c>
      <c r="G59" s="76">
        <v>1</v>
      </c>
      <c r="H59" s="237" t="s">
        <v>260</v>
      </c>
      <c r="I59" s="237" t="s">
        <v>265</v>
      </c>
      <c r="J59" s="234">
        <v>3</v>
      </c>
      <c r="K59" s="236" t="str">
        <f>+IF(OR(ISBLANK(F59),ISBLANK(J59)),"",IF(OR(AND(F59=1,J59=1),AND(F59=1,J59=2),AND(F59=1,J59=3)),"Deficiencia de control mayor (diseño y ejecución)",IF(OR(AND(F59=2,J59=2),AND(F59=3,J59=1),AND(F59=3,J59=2),AND(F59=2,J59=1)),"Deficiencia de control (diseño o ejecución)",IF(AND(F59=2,J59=3),"Oportunidad de mejora","Mantenimiento del control"))))</f>
        <v>Mantenimiento del control</v>
      </c>
      <c r="L59" s="221">
        <f>+IF(K59="",75,IF(K59="Deficiencia de control mayor (diseño y ejecución)",80,IF(K59="Deficiencia de control (diseño o ejecución)",100,IF(K59="Oportunidad de mejora",120,140))))</f>
        <v>140</v>
      </c>
      <c r="M59" s="281">
        <v>2.2364999999999999</v>
      </c>
      <c r="N59" s="282">
        <f>+L59+M59</f>
        <v>142.23650000000001</v>
      </c>
      <c r="O59" s="286"/>
      <c r="P59" s="283"/>
    </row>
    <row r="60" spans="2:16" ht="27" customHeight="1" x14ac:dyDescent="0.3">
      <c r="B60" s="284"/>
      <c r="C60" s="285"/>
      <c r="D60" s="241"/>
      <c r="E60" s="237"/>
      <c r="F60" s="234"/>
      <c r="G60" s="73"/>
      <c r="H60" s="237"/>
      <c r="I60" s="237"/>
      <c r="J60" s="234"/>
      <c r="K60" s="236"/>
      <c r="L60" s="221"/>
      <c r="M60" s="281"/>
      <c r="N60" s="282"/>
      <c r="O60" s="286"/>
      <c r="P60" s="283"/>
    </row>
    <row r="61" spans="2:16" ht="27" customHeight="1" x14ac:dyDescent="0.3">
      <c r="B61" s="284"/>
      <c r="C61" s="285"/>
      <c r="D61" s="241"/>
      <c r="E61" s="237"/>
      <c r="F61" s="234"/>
      <c r="G61" s="73"/>
      <c r="H61" s="237"/>
      <c r="I61" s="237"/>
      <c r="J61" s="234"/>
      <c r="K61" s="236"/>
      <c r="L61" s="221"/>
      <c r="M61" s="281"/>
      <c r="N61" s="282"/>
      <c r="O61" s="286"/>
      <c r="P61" s="283"/>
    </row>
    <row r="62" spans="2:16" ht="27" customHeight="1" x14ac:dyDescent="0.3">
      <c r="B62" s="284"/>
      <c r="C62" s="285"/>
      <c r="D62" s="241"/>
      <c r="E62" s="237"/>
      <c r="F62" s="234"/>
      <c r="G62" s="73"/>
      <c r="H62" s="237"/>
      <c r="I62" s="237"/>
      <c r="J62" s="234"/>
      <c r="K62" s="236"/>
      <c r="L62" s="221"/>
      <c r="M62" s="281"/>
      <c r="N62" s="282"/>
      <c r="O62" s="286"/>
      <c r="P62" s="283"/>
    </row>
    <row r="63" spans="2:16" ht="27" customHeight="1" x14ac:dyDescent="0.3">
      <c r="B63" s="284"/>
      <c r="C63" s="285"/>
      <c r="D63" s="241"/>
      <c r="E63" s="237"/>
      <c r="F63" s="234"/>
      <c r="G63" s="73"/>
      <c r="H63" s="237"/>
      <c r="I63" s="237"/>
      <c r="J63" s="234"/>
      <c r="K63" s="236"/>
      <c r="L63" s="221"/>
      <c r="M63" s="281"/>
      <c r="N63" s="282"/>
      <c r="O63" s="286"/>
      <c r="P63" s="283"/>
    </row>
    <row r="64" spans="2:16" ht="27" customHeight="1" x14ac:dyDescent="0.3">
      <c r="B64" s="284"/>
      <c r="C64" s="285"/>
      <c r="D64" s="241"/>
      <c r="E64" s="237"/>
      <c r="F64" s="234"/>
      <c r="G64" s="73"/>
      <c r="H64" s="237"/>
      <c r="I64" s="237"/>
      <c r="J64" s="234"/>
      <c r="K64" s="236"/>
      <c r="L64" s="221"/>
      <c r="M64" s="281"/>
      <c r="N64" s="282"/>
      <c r="O64" s="286"/>
      <c r="P64" s="283"/>
    </row>
    <row r="65" spans="2:16" ht="27" customHeight="1" x14ac:dyDescent="0.3">
      <c r="B65" s="284"/>
      <c r="C65" s="285"/>
      <c r="D65" s="241"/>
      <c r="E65" s="237"/>
      <c r="F65" s="234"/>
      <c r="G65" s="73"/>
      <c r="H65" s="237"/>
      <c r="I65" s="237"/>
      <c r="J65" s="234"/>
      <c r="K65" s="236"/>
      <c r="L65" s="221"/>
      <c r="M65" s="281"/>
      <c r="N65" s="282"/>
      <c r="O65" s="286"/>
      <c r="P65" s="283"/>
    </row>
    <row r="66" spans="2:16" ht="53.25" customHeight="1" x14ac:dyDescent="0.3">
      <c r="B66" s="284"/>
      <c r="C66" s="285"/>
      <c r="D66" s="241"/>
      <c r="E66" s="237"/>
      <c r="F66" s="234"/>
      <c r="G66" s="75"/>
      <c r="H66" s="237"/>
      <c r="I66" s="237"/>
      <c r="J66" s="234"/>
      <c r="K66" s="236"/>
      <c r="L66" s="221"/>
      <c r="M66" s="281"/>
      <c r="N66" s="282"/>
      <c r="O66" s="286"/>
      <c r="P66" s="283"/>
    </row>
    <row r="67" spans="2:16" ht="27" customHeight="1" x14ac:dyDescent="0.3">
      <c r="B67" s="284" t="str">
        <f>+LEFT(C67,3)</f>
        <v>7.4</v>
      </c>
      <c r="C67" s="285" t="s">
        <v>267</v>
      </c>
      <c r="D67" s="241" t="s">
        <v>268</v>
      </c>
      <c r="E67" s="237" t="s">
        <v>264</v>
      </c>
      <c r="F67" s="234">
        <v>3</v>
      </c>
      <c r="G67" s="76">
        <v>1</v>
      </c>
      <c r="H67" s="237" t="s">
        <v>260</v>
      </c>
      <c r="I67" s="237" t="s">
        <v>265</v>
      </c>
      <c r="J67" s="234">
        <v>3</v>
      </c>
      <c r="K67" s="236" t="str">
        <f>+IF(OR(ISBLANK(F67),ISBLANK(J67)),"",IF(OR(AND(F67=1,J67=1),AND(F67=1,J67=2),AND(F67=1,J67=3)),"Deficiencia de control mayor (diseño y ejecución)",IF(OR(AND(F67=2,J67=2),AND(F67=3,J67=1),AND(F67=3,J67=2),AND(F67=2,J67=1)),"Deficiencia de control (diseño o ejecución)",IF(AND(F67=2,J67=3),"Oportunidad de mejora","Mantenimiento del control"))))</f>
        <v>Mantenimiento del control</v>
      </c>
      <c r="L67" s="221">
        <f>+IF(K67="",75,IF(K67="Deficiencia de control mayor (diseño y ejecución)",80,IF(K67="Deficiencia de control (diseño o ejecución)",100,IF(K67="Oportunidad de mejora",120,140))))</f>
        <v>140</v>
      </c>
      <c r="M67" s="281">
        <v>2.3896000000000002</v>
      </c>
      <c r="N67" s="282">
        <f>+L67+M67</f>
        <v>142.3896</v>
      </c>
      <c r="O67" s="286"/>
      <c r="P67" s="283"/>
    </row>
    <row r="68" spans="2:16" ht="27" customHeight="1" x14ac:dyDescent="0.3">
      <c r="B68" s="284"/>
      <c r="C68" s="285"/>
      <c r="D68" s="241"/>
      <c r="E68" s="237"/>
      <c r="F68" s="234"/>
      <c r="G68" s="73"/>
      <c r="H68" s="237"/>
      <c r="I68" s="237"/>
      <c r="J68" s="234"/>
      <c r="K68" s="236"/>
      <c r="L68" s="221"/>
      <c r="M68" s="281"/>
      <c r="N68" s="282"/>
      <c r="O68" s="286"/>
      <c r="P68" s="283"/>
    </row>
    <row r="69" spans="2:16" ht="27" customHeight="1" x14ac:dyDescent="0.3">
      <c r="B69" s="284"/>
      <c r="C69" s="285"/>
      <c r="D69" s="241"/>
      <c r="E69" s="237"/>
      <c r="F69" s="234"/>
      <c r="G69" s="73"/>
      <c r="H69" s="237"/>
      <c r="I69" s="237"/>
      <c r="J69" s="234"/>
      <c r="K69" s="236"/>
      <c r="L69" s="221"/>
      <c r="M69" s="281"/>
      <c r="N69" s="282"/>
      <c r="O69" s="286"/>
      <c r="P69" s="283"/>
    </row>
    <row r="70" spans="2:16" ht="27" customHeight="1" x14ac:dyDescent="0.3">
      <c r="B70" s="284"/>
      <c r="C70" s="285"/>
      <c r="D70" s="241"/>
      <c r="E70" s="237"/>
      <c r="F70" s="234"/>
      <c r="G70" s="73"/>
      <c r="H70" s="237"/>
      <c r="I70" s="237"/>
      <c r="J70" s="234"/>
      <c r="K70" s="236"/>
      <c r="L70" s="221"/>
      <c r="M70" s="281"/>
      <c r="N70" s="282"/>
      <c r="O70" s="286"/>
      <c r="P70" s="283"/>
    </row>
    <row r="71" spans="2:16" ht="27" customHeight="1" x14ac:dyDescent="0.3">
      <c r="B71" s="284"/>
      <c r="C71" s="285"/>
      <c r="D71" s="241"/>
      <c r="E71" s="237"/>
      <c r="F71" s="234"/>
      <c r="G71" s="73"/>
      <c r="H71" s="237"/>
      <c r="I71" s="237"/>
      <c r="J71" s="234"/>
      <c r="K71" s="236"/>
      <c r="L71" s="221"/>
      <c r="M71" s="281"/>
      <c r="N71" s="282"/>
      <c r="O71" s="286"/>
      <c r="P71" s="283"/>
    </row>
    <row r="72" spans="2:16" ht="27" customHeight="1" x14ac:dyDescent="0.3">
      <c r="B72" s="284"/>
      <c r="C72" s="285"/>
      <c r="D72" s="241"/>
      <c r="E72" s="237"/>
      <c r="F72" s="234"/>
      <c r="G72" s="73"/>
      <c r="H72" s="237"/>
      <c r="I72" s="237"/>
      <c r="J72" s="234"/>
      <c r="K72" s="236"/>
      <c r="L72" s="221"/>
      <c r="M72" s="281"/>
      <c r="N72" s="282"/>
      <c r="O72" s="286"/>
      <c r="P72" s="283"/>
    </row>
    <row r="73" spans="2:16" ht="27" customHeight="1" x14ac:dyDescent="0.3">
      <c r="B73" s="284"/>
      <c r="C73" s="285"/>
      <c r="D73" s="241"/>
      <c r="E73" s="237"/>
      <c r="F73" s="234"/>
      <c r="G73" s="73"/>
      <c r="H73" s="237"/>
      <c r="I73" s="237"/>
      <c r="J73" s="234"/>
      <c r="K73" s="236"/>
      <c r="L73" s="221"/>
      <c r="M73" s="281"/>
      <c r="N73" s="282"/>
      <c r="O73" s="286"/>
      <c r="P73" s="283"/>
    </row>
    <row r="74" spans="2:16" ht="42" customHeight="1" x14ac:dyDescent="0.3">
      <c r="B74" s="284"/>
      <c r="C74" s="285"/>
      <c r="D74" s="241"/>
      <c r="E74" s="237"/>
      <c r="F74" s="234"/>
      <c r="G74" s="75"/>
      <c r="H74" s="237"/>
      <c r="I74" s="237"/>
      <c r="J74" s="234"/>
      <c r="K74" s="236"/>
      <c r="L74" s="221"/>
      <c r="M74" s="281"/>
      <c r="N74" s="282"/>
      <c r="O74" s="286"/>
      <c r="P74" s="283"/>
    </row>
    <row r="75" spans="2:16" ht="27.75" customHeight="1" x14ac:dyDescent="0.3">
      <c r="B75" s="284" t="str">
        <f>+LEFT(C75,3)</f>
        <v>7.5</v>
      </c>
      <c r="C75" s="285" t="s">
        <v>269</v>
      </c>
      <c r="D75" s="241" t="s">
        <v>270</v>
      </c>
      <c r="E75" s="237" t="s">
        <v>264</v>
      </c>
      <c r="F75" s="234">
        <v>3</v>
      </c>
      <c r="G75" s="76">
        <v>1</v>
      </c>
      <c r="H75" s="237" t="s">
        <v>260</v>
      </c>
      <c r="I75" s="237" t="s">
        <v>265</v>
      </c>
      <c r="J75" s="234">
        <v>3</v>
      </c>
      <c r="K75" s="236" t="str">
        <f>+IF(OR(ISBLANK(F75),ISBLANK(J75)),"",IF(OR(AND(F75=1,J75=1),AND(F75=1,J75=2),AND(F75=1,J75=3)),"Deficiencia de control mayor (diseño y ejecución)",IF(OR(AND(F75=2,J75=2),AND(F75=3,J75=1),AND(F75=3,J75=2),AND(F75=2,J75=1)),"Deficiencia de control (diseño o ejecución)",IF(AND(F75=2,J75=3),"Oportunidad de mejora","Mantenimiento del control"))))</f>
        <v>Mantenimiento del control</v>
      </c>
      <c r="L75" s="221">
        <f>+IF(K75="",75,IF(K75="Deficiencia de control mayor (diseño y ejecución)",80,IF(K75="Deficiencia de control (diseño o ejecución)",100,IF(K75="Oportunidad de mejora",120,140))))</f>
        <v>140</v>
      </c>
      <c r="M75" s="281">
        <v>2.4563000000000001</v>
      </c>
      <c r="N75" s="282">
        <f>+L75+M75</f>
        <v>142.4563</v>
      </c>
      <c r="O75" s="286"/>
      <c r="P75" s="283"/>
    </row>
    <row r="76" spans="2:16" ht="27.75" customHeight="1" x14ac:dyDescent="0.3">
      <c r="B76" s="284"/>
      <c r="C76" s="285"/>
      <c r="D76" s="241"/>
      <c r="E76" s="237"/>
      <c r="F76" s="234"/>
      <c r="G76" s="73"/>
      <c r="H76" s="237"/>
      <c r="I76" s="237"/>
      <c r="J76" s="234"/>
      <c r="K76" s="236"/>
      <c r="L76" s="221"/>
      <c r="M76" s="281"/>
      <c r="N76" s="282"/>
      <c r="O76" s="286"/>
      <c r="P76" s="283"/>
    </row>
    <row r="77" spans="2:16" ht="27.75" customHeight="1" x14ac:dyDescent="0.3">
      <c r="B77" s="284"/>
      <c r="C77" s="285"/>
      <c r="D77" s="241"/>
      <c r="E77" s="237"/>
      <c r="F77" s="234"/>
      <c r="G77" s="73"/>
      <c r="H77" s="237"/>
      <c r="I77" s="237"/>
      <c r="J77" s="234"/>
      <c r="K77" s="236"/>
      <c r="L77" s="221"/>
      <c r="M77" s="281"/>
      <c r="N77" s="282"/>
      <c r="O77" s="286"/>
      <c r="P77" s="283"/>
    </row>
    <row r="78" spans="2:16" ht="27.75" customHeight="1" x14ac:dyDescent="0.3">
      <c r="B78" s="284"/>
      <c r="C78" s="285"/>
      <c r="D78" s="241"/>
      <c r="E78" s="237"/>
      <c r="F78" s="234"/>
      <c r="G78" s="73"/>
      <c r="H78" s="237"/>
      <c r="I78" s="237"/>
      <c r="J78" s="234"/>
      <c r="K78" s="236"/>
      <c r="L78" s="221"/>
      <c r="M78" s="281"/>
      <c r="N78" s="282"/>
      <c r="O78" s="286"/>
      <c r="P78" s="283"/>
    </row>
    <row r="79" spans="2:16" ht="27.75" customHeight="1" x14ac:dyDescent="0.3">
      <c r="B79" s="284"/>
      <c r="C79" s="285"/>
      <c r="D79" s="241"/>
      <c r="E79" s="237"/>
      <c r="F79" s="234"/>
      <c r="G79" s="73"/>
      <c r="H79" s="237"/>
      <c r="I79" s="237"/>
      <c r="J79" s="234"/>
      <c r="K79" s="236"/>
      <c r="L79" s="221"/>
      <c r="M79" s="281"/>
      <c r="N79" s="282"/>
      <c r="O79" s="286"/>
      <c r="P79" s="283"/>
    </row>
    <row r="80" spans="2:16" ht="27.75" customHeight="1" x14ac:dyDescent="0.3">
      <c r="B80" s="284"/>
      <c r="C80" s="285"/>
      <c r="D80" s="241"/>
      <c r="E80" s="237"/>
      <c r="F80" s="234"/>
      <c r="G80" s="73"/>
      <c r="H80" s="237"/>
      <c r="I80" s="237"/>
      <c r="J80" s="234"/>
      <c r="K80" s="236"/>
      <c r="L80" s="221"/>
      <c r="M80" s="281"/>
      <c r="N80" s="282"/>
      <c r="O80" s="286"/>
      <c r="P80" s="283"/>
    </row>
    <row r="81" spans="2:16" ht="27.75" customHeight="1" x14ac:dyDescent="0.3">
      <c r="B81" s="284"/>
      <c r="C81" s="285"/>
      <c r="D81" s="241"/>
      <c r="E81" s="237"/>
      <c r="F81" s="234"/>
      <c r="G81" s="73"/>
      <c r="H81" s="237"/>
      <c r="I81" s="237"/>
      <c r="J81" s="234"/>
      <c r="K81" s="236"/>
      <c r="L81" s="221"/>
      <c r="M81" s="281"/>
      <c r="N81" s="282"/>
      <c r="O81" s="286"/>
      <c r="P81" s="283"/>
    </row>
    <row r="82" spans="2:16" ht="27.75" customHeight="1" x14ac:dyDescent="0.3">
      <c r="B82" s="284"/>
      <c r="C82" s="285"/>
      <c r="D82" s="241"/>
      <c r="E82" s="237"/>
      <c r="F82" s="234"/>
      <c r="G82" s="75"/>
      <c r="H82" s="237"/>
      <c r="I82" s="237"/>
      <c r="J82" s="234"/>
      <c r="K82" s="236"/>
      <c r="L82" s="221"/>
      <c r="M82" s="281"/>
      <c r="N82" s="282"/>
      <c r="O82" s="286"/>
      <c r="P82" s="283"/>
    </row>
    <row r="83" spans="2:16" ht="22.5" customHeight="1" x14ac:dyDescent="0.3">
      <c r="B83" s="294"/>
      <c r="C83" s="295" t="s">
        <v>271</v>
      </c>
      <c r="D83" s="272" t="s">
        <v>8</v>
      </c>
      <c r="E83" s="287" t="s">
        <v>242</v>
      </c>
      <c r="F83" s="288" t="s">
        <v>243</v>
      </c>
      <c r="G83" s="289" t="s">
        <v>115</v>
      </c>
      <c r="H83" s="289"/>
      <c r="I83" s="289"/>
      <c r="J83" s="288" t="s">
        <v>244</v>
      </c>
      <c r="K83" s="290" t="s">
        <v>150</v>
      </c>
      <c r="L83" s="291"/>
      <c r="M83" s="291"/>
      <c r="N83" s="292"/>
      <c r="O83" s="277"/>
      <c r="P83" s="278"/>
    </row>
    <row r="84" spans="2:16" ht="22.5" customHeight="1" x14ac:dyDescent="0.3">
      <c r="B84" s="294"/>
      <c r="C84" s="294"/>
      <c r="D84" s="272"/>
      <c r="E84" s="287"/>
      <c r="F84" s="288"/>
      <c r="G84" s="293" t="s">
        <v>13</v>
      </c>
      <c r="H84" s="287" t="s">
        <v>15</v>
      </c>
      <c r="I84" s="287" t="s">
        <v>17</v>
      </c>
      <c r="J84" s="288"/>
      <c r="K84" s="290"/>
      <c r="L84" s="291"/>
      <c r="M84" s="291"/>
      <c r="N84" s="292"/>
      <c r="O84" s="277"/>
      <c r="P84" s="278"/>
    </row>
    <row r="85" spans="2:16" ht="72" customHeight="1" x14ac:dyDescent="0.3">
      <c r="B85" s="294"/>
      <c r="C85" s="294"/>
      <c r="D85" s="272"/>
      <c r="E85" s="287"/>
      <c r="F85" s="288"/>
      <c r="G85" s="293"/>
      <c r="H85" s="287"/>
      <c r="I85" s="287"/>
      <c r="J85" s="288"/>
      <c r="K85" s="290"/>
      <c r="L85" s="291"/>
      <c r="M85" s="291"/>
      <c r="N85" s="292"/>
      <c r="O85" s="277"/>
      <c r="P85" s="278"/>
    </row>
    <row r="86" spans="2:16" ht="28.5" customHeight="1" x14ac:dyDescent="0.3">
      <c r="B86" s="284" t="str">
        <f>+LEFT(C86,3)</f>
        <v>8.1</v>
      </c>
      <c r="C86" s="285" t="s">
        <v>272</v>
      </c>
      <c r="D86" s="241" t="s">
        <v>246</v>
      </c>
      <c r="E86" s="237" t="s">
        <v>273</v>
      </c>
      <c r="F86" s="234">
        <v>3</v>
      </c>
      <c r="G86" s="76">
        <v>1</v>
      </c>
      <c r="H86" s="237" t="s">
        <v>274</v>
      </c>
      <c r="I86" s="237" t="s">
        <v>275</v>
      </c>
      <c r="J86" s="234">
        <v>3</v>
      </c>
      <c r="K86" s="236" t="str">
        <f>+IF(OR(ISBLANK(F86),ISBLANK(J86)),"",IF(OR(AND(F86=1,J86=1),AND(F86=1,J86=2),AND(F86=1,J86=3)),"Deficiencia de control mayor (diseño y ejecución)",IF(OR(AND(F86=2,J86=2),AND(F86=3,J86=1),AND(F86=3,J86=2),AND(F86=2,J86=1)),"Deficiencia de control (diseño o ejecución)",IF(AND(F86=2,J86=3),"Oportunidad de mejora","Mantenimiento del control"))))</f>
        <v>Mantenimiento del control</v>
      </c>
      <c r="L86" s="221">
        <f>+IF(K86="",75,IF(K86="Deficiencia de control mayor (diseño y ejecución)",80,IF(K86="Deficiencia de control (diseño o ejecución)",100,IF(K86="Oportunidad de mejora",120,140))))</f>
        <v>140</v>
      </c>
      <c r="M86" s="281">
        <v>2.5457999999999998</v>
      </c>
      <c r="N86" s="282">
        <f>+L86+M86</f>
        <v>142.54579999999999</v>
      </c>
      <c r="O86" s="286"/>
      <c r="P86" s="283"/>
    </row>
    <row r="87" spans="2:16" ht="28.5" customHeight="1" x14ac:dyDescent="0.3">
      <c r="B87" s="284"/>
      <c r="C87" s="285"/>
      <c r="D87" s="241"/>
      <c r="E87" s="237"/>
      <c r="F87" s="234"/>
      <c r="G87" s="73"/>
      <c r="H87" s="237"/>
      <c r="I87" s="237"/>
      <c r="J87" s="234"/>
      <c r="K87" s="236"/>
      <c r="L87" s="221"/>
      <c r="M87" s="281"/>
      <c r="N87" s="282"/>
      <c r="O87" s="286"/>
      <c r="P87" s="283"/>
    </row>
    <row r="88" spans="2:16" ht="28.5" customHeight="1" x14ac:dyDescent="0.3">
      <c r="B88" s="284"/>
      <c r="C88" s="285"/>
      <c r="D88" s="241"/>
      <c r="E88" s="237"/>
      <c r="F88" s="234"/>
      <c r="G88" s="73"/>
      <c r="H88" s="237"/>
      <c r="I88" s="237"/>
      <c r="J88" s="234"/>
      <c r="K88" s="236"/>
      <c r="L88" s="221"/>
      <c r="M88" s="281"/>
      <c r="N88" s="282"/>
      <c r="O88" s="286"/>
      <c r="P88" s="283"/>
    </row>
    <row r="89" spans="2:16" ht="28.5" customHeight="1" x14ac:dyDescent="0.3">
      <c r="B89" s="284"/>
      <c r="C89" s="285"/>
      <c r="D89" s="241"/>
      <c r="E89" s="237"/>
      <c r="F89" s="234"/>
      <c r="G89" s="73"/>
      <c r="H89" s="237"/>
      <c r="I89" s="237"/>
      <c r="J89" s="234"/>
      <c r="K89" s="236"/>
      <c r="L89" s="221"/>
      <c r="M89" s="281"/>
      <c r="N89" s="282"/>
      <c r="O89" s="286"/>
      <c r="P89" s="283"/>
    </row>
    <row r="90" spans="2:16" ht="28.5" customHeight="1" x14ac:dyDescent="0.3">
      <c r="B90" s="284"/>
      <c r="C90" s="285"/>
      <c r="D90" s="241"/>
      <c r="E90" s="237"/>
      <c r="F90" s="234"/>
      <c r="G90" s="73"/>
      <c r="H90" s="237"/>
      <c r="I90" s="237"/>
      <c r="J90" s="234"/>
      <c r="K90" s="236"/>
      <c r="L90" s="221"/>
      <c r="M90" s="281"/>
      <c r="N90" s="282"/>
      <c r="O90" s="286"/>
      <c r="P90" s="283"/>
    </row>
    <row r="91" spans="2:16" ht="28.5" customHeight="1" x14ac:dyDescent="0.3">
      <c r="B91" s="284"/>
      <c r="C91" s="285"/>
      <c r="D91" s="241"/>
      <c r="E91" s="237"/>
      <c r="F91" s="234"/>
      <c r="G91" s="73"/>
      <c r="H91" s="237"/>
      <c r="I91" s="237"/>
      <c r="J91" s="234"/>
      <c r="K91" s="236"/>
      <c r="L91" s="221"/>
      <c r="M91" s="281"/>
      <c r="N91" s="282"/>
      <c r="O91" s="286"/>
      <c r="P91" s="283"/>
    </row>
    <row r="92" spans="2:16" ht="28.5" customHeight="1" x14ac:dyDescent="0.3">
      <c r="B92" s="284"/>
      <c r="C92" s="285"/>
      <c r="D92" s="241"/>
      <c r="E92" s="237"/>
      <c r="F92" s="234"/>
      <c r="G92" s="73"/>
      <c r="H92" s="237"/>
      <c r="I92" s="237"/>
      <c r="J92" s="234"/>
      <c r="K92" s="236"/>
      <c r="L92" s="221"/>
      <c r="M92" s="281"/>
      <c r="N92" s="282"/>
      <c r="O92" s="286"/>
      <c r="P92" s="283"/>
    </row>
    <row r="93" spans="2:16" ht="174.75" customHeight="1" x14ac:dyDescent="0.3">
      <c r="B93" s="284"/>
      <c r="C93" s="285"/>
      <c r="D93" s="241"/>
      <c r="E93" s="237"/>
      <c r="F93" s="234"/>
      <c r="G93" s="75"/>
      <c r="H93" s="237"/>
      <c r="I93" s="237"/>
      <c r="J93" s="234"/>
      <c r="K93" s="236"/>
      <c r="L93" s="221"/>
      <c r="M93" s="281"/>
      <c r="N93" s="282"/>
      <c r="O93" s="286"/>
      <c r="P93" s="283"/>
    </row>
    <row r="94" spans="2:16" ht="272.25" customHeight="1" x14ac:dyDescent="0.3">
      <c r="B94" s="284" t="str">
        <f>+LEFT(C94,3)</f>
        <v>8.2</v>
      </c>
      <c r="C94" s="285" t="s">
        <v>276</v>
      </c>
      <c r="D94" s="241" t="s">
        <v>277</v>
      </c>
      <c r="E94" s="237" t="s">
        <v>264</v>
      </c>
      <c r="F94" s="234">
        <v>3</v>
      </c>
      <c r="G94" s="76">
        <v>1</v>
      </c>
      <c r="H94" s="237" t="s">
        <v>260</v>
      </c>
      <c r="I94" s="237" t="s">
        <v>278</v>
      </c>
      <c r="J94" s="234">
        <v>3</v>
      </c>
      <c r="K94" s="236" t="str">
        <f>+IF(OR(ISBLANK(F94),ISBLANK(J94)),"",IF(OR(AND(F94=1,J94=1),AND(F94=1,J94=2),AND(F94=1,J94=3)),"Deficiencia de control mayor (diseño y ejecución)",IF(OR(AND(F94=2,J94=2),AND(F94=3,J94=1),AND(F94=3,J94=2),AND(F94=2,J94=1)),"Deficiencia de control (diseño o ejecución)",IF(AND(F94=2,J94=3),"Oportunidad de mejora","Mantenimiento del control"))))</f>
        <v>Mantenimiento del control</v>
      </c>
      <c r="L94" s="221">
        <f>+IF(K94="",75,IF(K94="Deficiencia de control mayor (diseño y ejecución)",80,IF(K94="Deficiencia de control (diseño o ejecución)",100,IF(K94="Oportunidad de mejora",120,140))))</f>
        <v>140</v>
      </c>
      <c r="M94" s="281">
        <v>2.6320999999999999</v>
      </c>
      <c r="N94" s="282">
        <f>+L94+M94</f>
        <v>142.63210000000001</v>
      </c>
      <c r="O94" s="286"/>
      <c r="P94" s="283"/>
    </row>
    <row r="95" spans="2:16" ht="28.5" customHeight="1" x14ac:dyDescent="0.3">
      <c r="B95" s="284"/>
      <c r="C95" s="285"/>
      <c r="D95" s="241"/>
      <c r="E95" s="237"/>
      <c r="F95" s="234"/>
      <c r="G95" s="73"/>
      <c r="H95" s="237"/>
      <c r="I95" s="237"/>
      <c r="J95" s="234"/>
      <c r="K95" s="236"/>
      <c r="L95" s="221"/>
      <c r="M95" s="281"/>
      <c r="N95" s="282"/>
      <c r="O95" s="286"/>
      <c r="P95" s="283"/>
    </row>
    <row r="96" spans="2:16" ht="28.5" customHeight="1" x14ac:dyDescent="0.3">
      <c r="B96" s="284"/>
      <c r="C96" s="285"/>
      <c r="D96" s="241"/>
      <c r="E96" s="237"/>
      <c r="F96" s="234"/>
      <c r="G96" s="73"/>
      <c r="H96" s="237"/>
      <c r="I96" s="237"/>
      <c r="J96" s="234"/>
      <c r="K96" s="236"/>
      <c r="L96" s="221"/>
      <c r="M96" s="281"/>
      <c r="N96" s="282"/>
      <c r="O96" s="286"/>
      <c r="P96" s="283"/>
    </row>
    <row r="97" spans="2:16" ht="28.5" customHeight="1" x14ac:dyDescent="0.3">
      <c r="B97" s="284"/>
      <c r="C97" s="285"/>
      <c r="D97" s="241"/>
      <c r="E97" s="237"/>
      <c r="F97" s="234"/>
      <c r="G97" s="73"/>
      <c r="H97" s="237"/>
      <c r="I97" s="237"/>
      <c r="J97" s="234"/>
      <c r="K97" s="236"/>
      <c r="L97" s="221"/>
      <c r="M97" s="281"/>
      <c r="N97" s="282"/>
      <c r="O97" s="286"/>
      <c r="P97" s="283"/>
    </row>
    <row r="98" spans="2:16" ht="28.5" customHeight="1" x14ac:dyDescent="0.3">
      <c r="B98" s="284"/>
      <c r="C98" s="285"/>
      <c r="D98" s="241"/>
      <c r="E98" s="237"/>
      <c r="F98" s="234"/>
      <c r="G98" s="73"/>
      <c r="H98" s="237"/>
      <c r="I98" s="237"/>
      <c r="J98" s="234"/>
      <c r="K98" s="236"/>
      <c r="L98" s="221"/>
      <c r="M98" s="281"/>
      <c r="N98" s="282"/>
      <c r="O98" s="286"/>
      <c r="P98" s="283"/>
    </row>
    <row r="99" spans="2:16" ht="14.25" customHeight="1" x14ac:dyDescent="0.3">
      <c r="B99" s="284"/>
      <c r="C99" s="285"/>
      <c r="D99" s="241"/>
      <c r="E99" s="237"/>
      <c r="F99" s="234"/>
      <c r="G99" s="73"/>
      <c r="H99" s="237"/>
      <c r="I99" s="237"/>
      <c r="J99" s="234"/>
      <c r="K99" s="236"/>
      <c r="L99" s="221"/>
      <c r="M99" s="281"/>
      <c r="N99" s="282"/>
      <c r="O99" s="286"/>
      <c r="P99" s="283"/>
    </row>
    <row r="100" spans="2:16" ht="28.5" hidden="1" customHeight="1" x14ac:dyDescent="0.3">
      <c r="B100" s="284"/>
      <c r="C100" s="285"/>
      <c r="D100" s="241"/>
      <c r="E100" s="237"/>
      <c r="F100" s="234"/>
      <c r="G100" s="73"/>
      <c r="H100" s="237"/>
      <c r="I100" s="237"/>
      <c r="J100" s="234"/>
      <c r="K100" s="236"/>
      <c r="L100" s="221"/>
      <c r="M100" s="281"/>
      <c r="N100" s="282"/>
      <c r="O100" s="286"/>
      <c r="P100" s="283"/>
    </row>
    <row r="101" spans="2:16" ht="7.5" customHeight="1" x14ac:dyDescent="0.3">
      <c r="B101" s="284"/>
      <c r="C101" s="285"/>
      <c r="D101" s="241"/>
      <c r="E101" s="237"/>
      <c r="F101" s="234"/>
      <c r="G101" s="75"/>
      <c r="H101" s="237"/>
      <c r="I101" s="237"/>
      <c r="J101" s="234"/>
      <c r="K101" s="236"/>
      <c r="L101" s="221"/>
      <c r="M101" s="281"/>
      <c r="N101" s="282"/>
      <c r="O101" s="286"/>
      <c r="P101" s="283"/>
    </row>
    <row r="102" spans="2:16" ht="28.5" customHeight="1" x14ac:dyDescent="0.3">
      <c r="B102" s="284" t="str">
        <f>+LEFT(C102,3)</f>
        <v>8.3</v>
      </c>
      <c r="C102" s="285" t="s">
        <v>279</v>
      </c>
      <c r="D102" s="241" t="s">
        <v>280</v>
      </c>
      <c r="E102" s="237" t="s">
        <v>281</v>
      </c>
      <c r="F102" s="234">
        <v>3</v>
      </c>
      <c r="G102" s="76">
        <v>1</v>
      </c>
      <c r="H102" s="237" t="s">
        <v>282</v>
      </c>
      <c r="I102" s="237" t="s">
        <v>283</v>
      </c>
      <c r="J102" s="234">
        <v>3</v>
      </c>
      <c r="K102" s="236" t="str">
        <f>+IF(OR(ISBLANK(F102),ISBLANK(J102)),"",IF(OR(AND(F102=1,J102=1),AND(F102=1,J102=2),AND(F102=1,J102=3)),"Deficiencia de control mayor (diseño y ejecución)",IF(OR(AND(F102=2,J102=2),AND(F102=3,J102=1),AND(F102=3,J102=2),AND(F102=2,J102=1)),"Deficiencia de control (diseño o ejecución)",IF(AND(F102=2,J102=3),"Oportunidad de mejora","Mantenimiento del control"))))</f>
        <v>Mantenimiento del control</v>
      </c>
      <c r="L102" s="221">
        <f>+IF(K102="",75,IF(K102="Deficiencia de control mayor (diseño y ejecución)",80,IF(K102="Deficiencia de control (diseño o ejecución)",100,IF(K102="Oportunidad de mejora",120,140))))</f>
        <v>140</v>
      </c>
      <c r="M102" s="281">
        <v>2.7456</v>
      </c>
      <c r="N102" s="282">
        <f>+L102+M102</f>
        <v>142.7456</v>
      </c>
      <c r="O102" s="286"/>
      <c r="P102" s="283"/>
    </row>
    <row r="103" spans="2:16" ht="28.5" customHeight="1" x14ac:dyDescent="0.3">
      <c r="B103" s="284"/>
      <c r="C103" s="285"/>
      <c r="D103" s="241"/>
      <c r="E103" s="237"/>
      <c r="F103" s="234"/>
      <c r="G103" s="73"/>
      <c r="H103" s="237"/>
      <c r="I103" s="237"/>
      <c r="J103" s="234"/>
      <c r="K103" s="236"/>
      <c r="L103" s="221"/>
      <c r="M103" s="281"/>
      <c r="N103" s="282"/>
      <c r="O103" s="286"/>
      <c r="P103" s="283"/>
    </row>
    <row r="104" spans="2:16" ht="28.5" customHeight="1" x14ac:dyDescent="0.3">
      <c r="B104" s="284"/>
      <c r="C104" s="285"/>
      <c r="D104" s="241"/>
      <c r="E104" s="237"/>
      <c r="F104" s="234"/>
      <c r="G104" s="73"/>
      <c r="H104" s="237"/>
      <c r="I104" s="237"/>
      <c r="J104" s="234"/>
      <c r="K104" s="236"/>
      <c r="L104" s="221"/>
      <c r="M104" s="281"/>
      <c r="N104" s="282"/>
      <c r="O104" s="286"/>
      <c r="P104" s="283"/>
    </row>
    <row r="105" spans="2:16" ht="28.5" customHeight="1" x14ac:dyDescent="0.3">
      <c r="B105" s="284"/>
      <c r="C105" s="285"/>
      <c r="D105" s="241"/>
      <c r="E105" s="237"/>
      <c r="F105" s="234"/>
      <c r="G105" s="73"/>
      <c r="H105" s="237"/>
      <c r="I105" s="237"/>
      <c r="J105" s="234"/>
      <c r="K105" s="236"/>
      <c r="L105" s="221"/>
      <c r="M105" s="281"/>
      <c r="N105" s="282"/>
      <c r="O105" s="286"/>
      <c r="P105" s="283"/>
    </row>
    <row r="106" spans="2:16" ht="28.5" customHeight="1" x14ac:dyDescent="0.3">
      <c r="B106" s="284"/>
      <c r="C106" s="285"/>
      <c r="D106" s="241"/>
      <c r="E106" s="237"/>
      <c r="F106" s="234"/>
      <c r="G106" s="73"/>
      <c r="H106" s="237"/>
      <c r="I106" s="237"/>
      <c r="J106" s="234"/>
      <c r="K106" s="236"/>
      <c r="L106" s="221"/>
      <c r="M106" s="281"/>
      <c r="N106" s="282"/>
      <c r="O106" s="286"/>
      <c r="P106" s="283"/>
    </row>
    <row r="107" spans="2:16" ht="28.5" customHeight="1" x14ac:dyDescent="0.3">
      <c r="B107" s="284"/>
      <c r="C107" s="285"/>
      <c r="D107" s="241"/>
      <c r="E107" s="237"/>
      <c r="F107" s="234"/>
      <c r="G107" s="73"/>
      <c r="H107" s="237"/>
      <c r="I107" s="237"/>
      <c r="J107" s="234"/>
      <c r="K107" s="236"/>
      <c r="L107" s="221"/>
      <c r="M107" s="281"/>
      <c r="N107" s="282"/>
      <c r="O107" s="286"/>
      <c r="P107" s="283"/>
    </row>
    <row r="108" spans="2:16" ht="28.5" customHeight="1" x14ac:dyDescent="0.3">
      <c r="B108" s="284"/>
      <c r="C108" s="285"/>
      <c r="D108" s="241"/>
      <c r="E108" s="237"/>
      <c r="F108" s="234"/>
      <c r="G108" s="73"/>
      <c r="H108" s="237"/>
      <c r="I108" s="237"/>
      <c r="J108" s="234"/>
      <c r="K108" s="236"/>
      <c r="L108" s="221"/>
      <c r="M108" s="281"/>
      <c r="N108" s="282"/>
      <c r="O108" s="286"/>
      <c r="P108" s="283"/>
    </row>
    <row r="109" spans="2:16" ht="126.75" customHeight="1" x14ac:dyDescent="0.3">
      <c r="B109" s="284"/>
      <c r="C109" s="285"/>
      <c r="D109" s="241"/>
      <c r="E109" s="237"/>
      <c r="F109" s="234"/>
      <c r="G109" s="75"/>
      <c r="H109" s="237"/>
      <c r="I109" s="237"/>
      <c r="J109" s="234"/>
      <c r="K109" s="236"/>
      <c r="L109" s="221"/>
      <c r="M109" s="281"/>
      <c r="N109" s="282"/>
      <c r="O109" s="286"/>
      <c r="P109" s="283"/>
    </row>
    <row r="110" spans="2:16" ht="30" customHeight="1" x14ac:dyDescent="0.3">
      <c r="B110" s="284" t="str">
        <f>+LEFT(C110,3)</f>
        <v>8.4</v>
      </c>
      <c r="C110" s="285" t="s">
        <v>284</v>
      </c>
      <c r="D110" s="241" t="s">
        <v>277</v>
      </c>
      <c r="E110" s="237" t="s">
        <v>285</v>
      </c>
      <c r="F110" s="234">
        <v>3</v>
      </c>
      <c r="G110" s="76">
        <v>1</v>
      </c>
      <c r="H110" s="237" t="s">
        <v>286</v>
      </c>
      <c r="I110" s="237" t="s">
        <v>287</v>
      </c>
      <c r="J110" s="234">
        <v>3</v>
      </c>
      <c r="K110" s="236" t="str">
        <f>+IF(OR(ISBLANK(F110),ISBLANK(J110)),"",IF(OR(AND(F110=1,J110=1),AND(F110=1,J110=2),AND(F110=1,J110=3)),"Deficiencia de control mayor (diseño y ejecución)",IF(OR(AND(F110=2,J110=2),AND(F110=3,J110=1),AND(F110=3,J110=2),AND(F110=2,J110=1)),"Deficiencia de control (diseño o ejecución)",IF(AND(F110=2,J110=3),"Oportunidad de mejora","Mantenimiento del control"))))</f>
        <v>Mantenimiento del control</v>
      </c>
      <c r="L110" s="221">
        <f>+IF(K110="",75,IF(K110="Deficiencia de control mayor (diseño y ejecución)",80,IF(K110="Deficiencia de control (diseño o ejecución)",100,IF(K110="Oportunidad de mejora",120,140))))</f>
        <v>140</v>
      </c>
      <c r="M110" s="281">
        <v>2.8744999999999998</v>
      </c>
      <c r="N110" s="282">
        <f>+L110+M110</f>
        <v>142.87450000000001</v>
      </c>
      <c r="O110" s="286"/>
      <c r="P110" s="283"/>
    </row>
    <row r="111" spans="2:16" ht="30" customHeight="1" x14ac:dyDescent="0.3">
      <c r="B111" s="284"/>
      <c r="C111" s="285"/>
      <c r="D111" s="241"/>
      <c r="E111" s="237"/>
      <c r="F111" s="234"/>
      <c r="G111" s="73"/>
      <c r="H111" s="237"/>
      <c r="I111" s="237"/>
      <c r="J111" s="234"/>
      <c r="K111" s="236"/>
      <c r="L111" s="221"/>
      <c r="M111" s="281"/>
      <c r="N111" s="282"/>
      <c r="O111" s="286"/>
      <c r="P111" s="283"/>
    </row>
    <row r="112" spans="2:16" ht="30" customHeight="1" x14ac:dyDescent="0.3">
      <c r="B112" s="284"/>
      <c r="C112" s="285"/>
      <c r="D112" s="241"/>
      <c r="E112" s="237"/>
      <c r="F112" s="234"/>
      <c r="G112" s="73"/>
      <c r="H112" s="237"/>
      <c r="I112" s="237"/>
      <c r="J112" s="234"/>
      <c r="K112" s="236"/>
      <c r="L112" s="221"/>
      <c r="M112" s="281"/>
      <c r="N112" s="282"/>
      <c r="O112" s="286"/>
      <c r="P112" s="283"/>
    </row>
    <row r="113" spans="2:16" ht="30" customHeight="1" x14ac:dyDescent="0.3">
      <c r="B113" s="284"/>
      <c r="C113" s="285"/>
      <c r="D113" s="241"/>
      <c r="E113" s="237"/>
      <c r="F113" s="234"/>
      <c r="G113" s="73"/>
      <c r="H113" s="237"/>
      <c r="I113" s="237"/>
      <c r="J113" s="234"/>
      <c r="K113" s="236"/>
      <c r="L113" s="221"/>
      <c r="M113" s="281"/>
      <c r="N113" s="282"/>
      <c r="O113" s="286"/>
      <c r="P113" s="283"/>
    </row>
    <row r="114" spans="2:16" ht="30" customHeight="1" x14ac:dyDescent="0.3">
      <c r="B114" s="284"/>
      <c r="C114" s="285"/>
      <c r="D114" s="241"/>
      <c r="E114" s="237"/>
      <c r="F114" s="234"/>
      <c r="G114" s="73"/>
      <c r="H114" s="237"/>
      <c r="I114" s="237"/>
      <c r="J114" s="234"/>
      <c r="K114" s="236"/>
      <c r="L114" s="221"/>
      <c r="M114" s="281"/>
      <c r="N114" s="282"/>
      <c r="O114" s="286"/>
      <c r="P114" s="283"/>
    </row>
    <row r="115" spans="2:16" ht="30" customHeight="1" x14ac:dyDescent="0.3">
      <c r="B115" s="284"/>
      <c r="C115" s="285"/>
      <c r="D115" s="241"/>
      <c r="E115" s="237"/>
      <c r="F115" s="234"/>
      <c r="G115" s="73"/>
      <c r="H115" s="237"/>
      <c r="I115" s="237"/>
      <c r="J115" s="234"/>
      <c r="K115" s="236"/>
      <c r="L115" s="221"/>
      <c r="M115" s="281"/>
      <c r="N115" s="282"/>
      <c r="O115" s="286"/>
      <c r="P115" s="283"/>
    </row>
    <row r="116" spans="2:16" ht="30" customHeight="1" x14ac:dyDescent="0.3">
      <c r="B116" s="284"/>
      <c r="C116" s="285"/>
      <c r="D116" s="241"/>
      <c r="E116" s="237"/>
      <c r="F116" s="234"/>
      <c r="G116" s="73"/>
      <c r="H116" s="237"/>
      <c r="I116" s="237"/>
      <c r="J116" s="234"/>
      <c r="K116" s="236"/>
      <c r="L116" s="221"/>
      <c r="M116" s="281"/>
      <c r="N116" s="282"/>
      <c r="O116" s="286"/>
      <c r="P116" s="283"/>
    </row>
    <row r="117" spans="2:16" ht="221.25" customHeight="1" x14ac:dyDescent="0.3">
      <c r="B117" s="284"/>
      <c r="C117" s="285"/>
      <c r="D117" s="241"/>
      <c r="E117" s="237"/>
      <c r="F117" s="234"/>
      <c r="G117" s="75"/>
      <c r="H117" s="237"/>
      <c r="I117" s="237"/>
      <c r="J117" s="234"/>
      <c r="K117" s="236"/>
      <c r="L117" s="221"/>
      <c r="M117" s="281"/>
      <c r="N117" s="282"/>
      <c r="O117" s="286"/>
      <c r="P117" s="283"/>
    </row>
    <row r="118" spans="2:16" ht="22.5" customHeight="1" x14ac:dyDescent="0.3">
      <c r="B118" s="296"/>
      <c r="C118" s="271" t="s">
        <v>288</v>
      </c>
      <c r="D118" s="272" t="s">
        <v>8</v>
      </c>
      <c r="E118" s="287" t="s">
        <v>242</v>
      </c>
      <c r="F118" s="288" t="s">
        <v>243</v>
      </c>
      <c r="G118" s="289" t="s">
        <v>115</v>
      </c>
      <c r="H118" s="289"/>
      <c r="I118" s="289"/>
      <c r="J118" s="288" t="s">
        <v>244</v>
      </c>
      <c r="K118" s="290" t="s">
        <v>150</v>
      </c>
      <c r="L118" s="291"/>
      <c r="M118" s="291"/>
      <c r="N118" s="292"/>
      <c r="O118" s="277"/>
      <c r="P118" s="278"/>
    </row>
    <row r="119" spans="2:16" ht="22.5" customHeight="1" x14ac:dyDescent="0.3">
      <c r="B119" s="296"/>
      <c r="C119" s="296"/>
      <c r="D119" s="272"/>
      <c r="E119" s="287"/>
      <c r="F119" s="288"/>
      <c r="G119" s="293" t="s">
        <v>13</v>
      </c>
      <c r="H119" s="287" t="s">
        <v>15</v>
      </c>
      <c r="I119" s="287" t="s">
        <v>17</v>
      </c>
      <c r="J119" s="288"/>
      <c r="K119" s="290"/>
      <c r="L119" s="291"/>
      <c r="M119" s="291"/>
      <c r="N119" s="292"/>
      <c r="O119" s="277"/>
      <c r="P119" s="278"/>
    </row>
    <row r="120" spans="2:16" ht="78.75" customHeight="1" x14ac:dyDescent="0.3">
      <c r="B120" s="296"/>
      <c r="C120" s="296"/>
      <c r="D120" s="272"/>
      <c r="E120" s="287"/>
      <c r="F120" s="288"/>
      <c r="G120" s="293"/>
      <c r="H120" s="287"/>
      <c r="I120" s="287"/>
      <c r="J120" s="288"/>
      <c r="K120" s="290"/>
      <c r="L120" s="291"/>
      <c r="M120" s="291"/>
      <c r="N120" s="292"/>
      <c r="O120" s="277"/>
      <c r="P120" s="278"/>
    </row>
    <row r="121" spans="2:16" ht="16.5" customHeight="1" x14ac:dyDescent="0.3">
      <c r="B121" s="284" t="str">
        <f>+LEFT(C121,3)</f>
        <v>9.1</v>
      </c>
      <c r="C121" s="285" t="s">
        <v>289</v>
      </c>
      <c r="D121" s="241" t="s">
        <v>290</v>
      </c>
      <c r="E121" s="237" t="s">
        <v>264</v>
      </c>
      <c r="F121" s="234">
        <v>3</v>
      </c>
      <c r="G121" s="76">
        <v>1</v>
      </c>
      <c r="H121" s="237" t="s">
        <v>260</v>
      </c>
      <c r="I121" s="237" t="s">
        <v>265</v>
      </c>
      <c r="J121" s="234">
        <v>3</v>
      </c>
      <c r="K121" s="236" t="str">
        <f>+IF(OR(ISBLANK(F121),ISBLANK(J121)),"",IF(OR(AND(F121=1,J121=1),AND(F121=1,J121=2),AND(F121=1,J121=3)),"Deficiencia de control mayor (diseño y ejecución)",IF(OR(AND(F121=2,J121=2),AND(F121=3,J121=1),AND(F121=3,J121=2),AND(F121=2,J121=1)),"Deficiencia de control (diseño o ejecución)",IF(AND(F121=2,J121=3),"Oportunidad de mejora","Mantenimiento del control"))))</f>
        <v>Mantenimiento del control</v>
      </c>
      <c r="L121" s="221">
        <f>+IF(K121="",75,IF(K121="Deficiencia de control mayor (diseño y ejecución)",80,IF(K121="Deficiencia de control (diseño o ejecución)",100,IF(K121="Oportunidad de mejora",120,140))))</f>
        <v>140</v>
      </c>
      <c r="M121" s="281">
        <v>2.9634999999999998</v>
      </c>
      <c r="N121" s="282">
        <f>+L121+M121</f>
        <v>142.96350000000001</v>
      </c>
      <c r="O121" s="286"/>
      <c r="P121" s="283"/>
    </row>
    <row r="122" spans="2:16" x14ac:dyDescent="0.3">
      <c r="B122" s="284"/>
      <c r="C122" s="285"/>
      <c r="D122" s="241"/>
      <c r="E122" s="237"/>
      <c r="F122" s="234"/>
      <c r="G122" s="73"/>
      <c r="H122" s="237"/>
      <c r="I122" s="237"/>
      <c r="J122" s="234"/>
      <c r="K122" s="236"/>
      <c r="L122" s="221"/>
      <c r="M122" s="281"/>
      <c r="N122" s="282"/>
      <c r="O122" s="286"/>
      <c r="P122" s="283"/>
    </row>
    <row r="123" spans="2:16" ht="16.5" customHeight="1" x14ac:dyDescent="0.3">
      <c r="B123" s="284"/>
      <c r="C123" s="285"/>
      <c r="D123" s="241"/>
      <c r="E123" s="237"/>
      <c r="F123" s="234"/>
      <c r="G123" s="73"/>
      <c r="H123" s="237"/>
      <c r="I123" s="237"/>
      <c r="J123" s="234"/>
      <c r="K123" s="236"/>
      <c r="L123" s="221"/>
      <c r="M123" s="281"/>
      <c r="N123" s="282"/>
      <c r="O123" s="286"/>
      <c r="P123" s="283"/>
    </row>
    <row r="124" spans="2:16" x14ac:dyDescent="0.3">
      <c r="B124" s="284"/>
      <c r="C124" s="285"/>
      <c r="D124" s="241"/>
      <c r="E124" s="237"/>
      <c r="F124" s="234"/>
      <c r="G124" s="73"/>
      <c r="H124" s="237"/>
      <c r="I124" s="237"/>
      <c r="J124" s="234"/>
      <c r="K124" s="236"/>
      <c r="L124" s="221"/>
      <c r="M124" s="281"/>
      <c r="N124" s="282"/>
      <c r="O124" s="286"/>
      <c r="P124" s="283"/>
    </row>
    <row r="125" spans="2:16" x14ac:dyDescent="0.3">
      <c r="B125" s="284"/>
      <c r="C125" s="285"/>
      <c r="D125" s="241"/>
      <c r="E125" s="237"/>
      <c r="F125" s="234"/>
      <c r="G125" s="73"/>
      <c r="H125" s="237"/>
      <c r="I125" s="237"/>
      <c r="J125" s="234"/>
      <c r="K125" s="236"/>
      <c r="L125" s="221"/>
      <c r="M125" s="281"/>
      <c r="N125" s="282"/>
      <c r="O125" s="286"/>
      <c r="P125" s="283"/>
    </row>
    <row r="126" spans="2:16" x14ac:dyDescent="0.3">
      <c r="B126" s="284"/>
      <c r="C126" s="285"/>
      <c r="D126" s="241"/>
      <c r="E126" s="237"/>
      <c r="F126" s="234"/>
      <c r="G126" s="73"/>
      <c r="H126" s="237"/>
      <c r="I126" s="237"/>
      <c r="J126" s="234"/>
      <c r="K126" s="236"/>
      <c r="L126" s="221"/>
      <c r="M126" s="281"/>
      <c r="N126" s="282"/>
      <c r="O126" s="286"/>
      <c r="P126" s="283"/>
    </row>
    <row r="127" spans="2:16" x14ac:dyDescent="0.3">
      <c r="B127" s="284"/>
      <c r="C127" s="285"/>
      <c r="D127" s="241"/>
      <c r="E127" s="237"/>
      <c r="F127" s="234"/>
      <c r="G127" s="73"/>
      <c r="H127" s="237"/>
      <c r="I127" s="237"/>
      <c r="J127" s="234"/>
      <c r="K127" s="236"/>
      <c r="L127" s="221"/>
      <c r="M127" s="281"/>
      <c r="N127" s="282"/>
      <c r="O127" s="286"/>
      <c r="P127" s="283"/>
    </row>
    <row r="128" spans="2:16" ht="136.5" customHeight="1" x14ac:dyDescent="0.3">
      <c r="B128" s="284"/>
      <c r="C128" s="285"/>
      <c r="D128" s="241"/>
      <c r="E128" s="237"/>
      <c r="F128" s="234"/>
      <c r="G128" s="75"/>
      <c r="H128" s="237"/>
      <c r="I128" s="237"/>
      <c r="J128" s="234"/>
      <c r="K128" s="236"/>
      <c r="L128" s="221"/>
      <c r="M128" s="281"/>
      <c r="N128" s="282"/>
      <c r="O128" s="286"/>
      <c r="P128" s="283"/>
    </row>
    <row r="129" spans="2:16" ht="22.5" customHeight="1" x14ac:dyDescent="0.3">
      <c r="B129" s="284" t="str">
        <f>+LEFT(C129,3)</f>
        <v>9.2</v>
      </c>
      <c r="C129" s="280" t="s">
        <v>291</v>
      </c>
      <c r="D129" s="241" t="s">
        <v>292</v>
      </c>
      <c r="E129" s="237" t="s">
        <v>264</v>
      </c>
      <c r="F129" s="234">
        <v>3</v>
      </c>
      <c r="G129" s="76">
        <v>1</v>
      </c>
      <c r="H129" s="237" t="s">
        <v>260</v>
      </c>
      <c r="I129" s="237" t="s">
        <v>293</v>
      </c>
      <c r="J129" s="242">
        <v>2</v>
      </c>
      <c r="K129" s="236" t="str">
        <f>+IF(OR(ISBLANK(F129),ISBLANK(J129)),"",IF(OR(AND(F129=1,J129=1),AND(F129=1,J129=2),AND(F129=1,J129=3)),"Deficiencia de control mayor (diseño y ejecución)",IF(OR(AND(F129=2,J129=2),AND(F129=3,J129=1),AND(F129=3,J129=2),AND(F129=2,J129=1)),"Deficiencia de control (diseño o ejecución)",IF(AND(F129=2,J129=3),"Oportunidad de mejora","Mantenimiento del control"))))</f>
        <v>Deficiencia de control (diseño o ejecución)</v>
      </c>
      <c r="L129" s="221">
        <f>+IF(K129="",75,IF(K129="Deficiencia de control mayor (diseño y ejecución)",80,IF(K129="Deficiencia de control (diseño o ejecución)",100,IF(K129="Oportunidad de mejora",120,140))))</f>
        <v>100</v>
      </c>
      <c r="M129" s="281">
        <v>3.0125000000000002</v>
      </c>
      <c r="N129" s="282">
        <f>+L129+M129</f>
        <v>103.0125</v>
      </c>
      <c r="O129" s="286"/>
      <c r="P129" s="283"/>
    </row>
    <row r="130" spans="2:16" ht="22.5" customHeight="1" x14ac:dyDescent="0.3">
      <c r="B130" s="284"/>
      <c r="C130" s="280"/>
      <c r="D130" s="241"/>
      <c r="E130" s="237"/>
      <c r="F130" s="234"/>
      <c r="G130" s="73"/>
      <c r="H130" s="237"/>
      <c r="I130" s="237"/>
      <c r="J130" s="242"/>
      <c r="K130" s="236"/>
      <c r="L130" s="221"/>
      <c r="M130" s="281"/>
      <c r="N130" s="282"/>
      <c r="O130" s="286"/>
      <c r="P130" s="283"/>
    </row>
    <row r="131" spans="2:16" ht="22.5" customHeight="1" x14ac:dyDescent="0.3">
      <c r="B131" s="284"/>
      <c r="C131" s="280"/>
      <c r="D131" s="241"/>
      <c r="E131" s="237"/>
      <c r="F131" s="234"/>
      <c r="G131" s="73"/>
      <c r="H131" s="237"/>
      <c r="I131" s="237"/>
      <c r="J131" s="242"/>
      <c r="K131" s="236"/>
      <c r="L131" s="221"/>
      <c r="M131" s="281"/>
      <c r="N131" s="282"/>
      <c r="O131" s="286"/>
      <c r="P131" s="283"/>
    </row>
    <row r="132" spans="2:16" ht="22.5" customHeight="1" x14ac:dyDescent="0.3">
      <c r="B132" s="284"/>
      <c r="C132" s="280"/>
      <c r="D132" s="241"/>
      <c r="E132" s="237"/>
      <c r="F132" s="234"/>
      <c r="G132" s="73"/>
      <c r="H132" s="237"/>
      <c r="I132" s="237"/>
      <c r="J132" s="242"/>
      <c r="K132" s="236"/>
      <c r="L132" s="221"/>
      <c r="M132" s="281"/>
      <c r="N132" s="282"/>
      <c r="O132" s="286"/>
      <c r="P132" s="283"/>
    </row>
    <row r="133" spans="2:16" ht="22.5" customHeight="1" x14ac:dyDescent="0.3">
      <c r="B133" s="284"/>
      <c r="C133" s="280"/>
      <c r="D133" s="241"/>
      <c r="E133" s="237"/>
      <c r="F133" s="234"/>
      <c r="G133" s="73"/>
      <c r="H133" s="237"/>
      <c r="I133" s="237"/>
      <c r="J133" s="242"/>
      <c r="K133" s="236"/>
      <c r="L133" s="221"/>
      <c r="M133" s="281"/>
      <c r="N133" s="282"/>
      <c r="O133" s="286"/>
      <c r="P133" s="283"/>
    </row>
    <row r="134" spans="2:16" ht="22.5" customHeight="1" x14ac:dyDescent="0.3">
      <c r="B134" s="284"/>
      <c r="C134" s="280"/>
      <c r="D134" s="241"/>
      <c r="E134" s="237"/>
      <c r="F134" s="234"/>
      <c r="G134" s="73"/>
      <c r="H134" s="237"/>
      <c r="I134" s="237"/>
      <c r="J134" s="242"/>
      <c r="K134" s="236"/>
      <c r="L134" s="221"/>
      <c r="M134" s="281"/>
      <c r="N134" s="282"/>
      <c r="O134" s="286"/>
      <c r="P134" s="283"/>
    </row>
    <row r="135" spans="2:16" ht="62.25" customHeight="1" x14ac:dyDescent="0.3">
      <c r="B135" s="284"/>
      <c r="C135" s="280"/>
      <c r="D135" s="241"/>
      <c r="E135" s="237"/>
      <c r="F135" s="234"/>
      <c r="G135" s="73"/>
      <c r="H135" s="237"/>
      <c r="I135" s="237"/>
      <c r="J135" s="242"/>
      <c r="K135" s="236"/>
      <c r="L135" s="221"/>
      <c r="M135" s="281"/>
      <c r="N135" s="282"/>
      <c r="O135" s="286"/>
      <c r="P135" s="283"/>
    </row>
    <row r="136" spans="2:16" ht="68.25" customHeight="1" x14ac:dyDescent="0.3">
      <c r="B136" s="284"/>
      <c r="C136" s="280"/>
      <c r="D136" s="241"/>
      <c r="E136" s="237"/>
      <c r="F136" s="234"/>
      <c r="G136" s="75">
        <v>8</v>
      </c>
      <c r="H136" s="237"/>
      <c r="I136" s="237"/>
      <c r="J136" s="242"/>
      <c r="K136" s="236"/>
      <c r="L136" s="221"/>
      <c r="M136" s="281"/>
      <c r="N136" s="282"/>
      <c r="O136" s="286"/>
      <c r="P136" s="283"/>
    </row>
    <row r="137" spans="2:16" ht="22.5" customHeight="1" x14ac:dyDescent="0.3">
      <c r="B137" s="284" t="str">
        <f>+LEFT(C137,3)</f>
        <v>9.3</v>
      </c>
      <c r="C137" s="280" t="s">
        <v>294</v>
      </c>
      <c r="D137" s="241" t="s">
        <v>277</v>
      </c>
      <c r="E137" s="237" t="s">
        <v>264</v>
      </c>
      <c r="F137" s="234">
        <v>3</v>
      </c>
      <c r="G137" s="76">
        <v>1</v>
      </c>
      <c r="H137" s="237" t="s">
        <v>260</v>
      </c>
      <c r="I137" s="237" t="s">
        <v>265</v>
      </c>
      <c r="J137" s="234">
        <v>3</v>
      </c>
      <c r="K137" s="236" t="str">
        <f>+IF(OR(ISBLANK(F137),ISBLANK(J137)),"",IF(OR(AND(F137=1,J137=1),AND(F137=1,J137=2),AND(F137=1,J137=3)),"Deficiencia de control mayor (diseño y ejecución)",IF(OR(AND(F137=2,J137=2),AND(F137=3,J137=1),AND(F137=3,J137=2),AND(F137=2,J137=1)),"Deficiencia de control (diseño o ejecución)",IF(AND(F137=2,J137=3),"Oportunidad de mejora","Mantenimiento del control"))))</f>
        <v>Mantenimiento del control</v>
      </c>
      <c r="L137" s="221">
        <f>+IF(K137="",75,IF(K137="Deficiencia de control mayor (diseño y ejecución)",80,IF(K137="Deficiencia de control (diseño o ejecución)",100,IF(K137="Oportunidad de mejora",120,140))))</f>
        <v>140</v>
      </c>
      <c r="M137" s="281">
        <v>3.1236000000000002</v>
      </c>
      <c r="N137" s="282">
        <f>+L137+M137</f>
        <v>143.12360000000001</v>
      </c>
      <c r="O137" s="286"/>
      <c r="P137" s="283"/>
    </row>
    <row r="138" spans="2:16" ht="22.5" customHeight="1" x14ac:dyDescent="0.3">
      <c r="B138" s="284"/>
      <c r="C138" s="280"/>
      <c r="D138" s="241"/>
      <c r="E138" s="237"/>
      <c r="F138" s="234"/>
      <c r="G138" s="73"/>
      <c r="H138" s="237"/>
      <c r="I138" s="237"/>
      <c r="J138" s="234"/>
      <c r="K138" s="236"/>
      <c r="L138" s="221"/>
      <c r="M138" s="281"/>
      <c r="N138" s="282"/>
      <c r="O138" s="286"/>
      <c r="P138" s="283"/>
    </row>
    <row r="139" spans="2:16" ht="22.5" customHeight="1" x14ac:dyDescent="0.3">
      <c r="B139" s="284"/>
      <c r="C139" s="280"/>
      <c r="D139" s="241"/>
      <c r="E139" s="237"/>
      <c r="F139" s="234"/>
      <c r="G139" s="73"/>
      <c r="H139" s="237"/>
      <c r="I139" s="237"/>
      <c r="J139" s="234"/>
      <c r="K139" s="236"/>
      <c r="L139" s="221"/>
      <c r="M139" s="281"/>
      <c r="N139" s="282"/>
      <c r="O139" s="286"/>
      <c r="P139" s="283"/>
    </row>
    <row r="140" spans="2:16" ht="22.5" customHeight="1" x14ac:dyDescent="0.3">
      <c r="B140" s="284"/>
      <c r="C140" s="280"/>
      <c r="D140" s="241"/>
      <c r="E140" s="237"/>
      <c r="F140" s="234"/>
      <c r="G140" s="73"/>
      <c r="H140" s="237"/>
      <c r="I140" s="237"/>
      <c r="J140" s="234"/>
      <c r="K140" s="236"/>
      <c r="L140" s="221"/>
      <c r="M140" s="281"/>
      <c r="N140" s="282"/>
      <c r="O140" s="286"/>
      <c r="P140" s="283"/>
    </row>
    <row r="141" spans="2:16" ht="22.5" customHeight="1" x14ac:dyDescent="0.3">
      <c r="B141" s="284"/>
      <c r="C141" s="280"/>
      <c r="D141" s="241"/>
      <c r="E141" s="237"/>
      <c r="F141" s="234"/>
      <c r="G141" s="73"/>
      <c r="H141" s="237"/>
      <c r="I141" s="237"/>
      <c r="J141" s="234"/>
      <c r="K141" s="236"/>
      <c r="L141" s="221"/>
      <c r="M141" s="281"/>
      <c r="N141" s="282"/>
      <c r="O141" s="286"/>
      <c r="P141" s="283"/>
    </row>
    <row r="142" spans="2:16" ht="22.5" customHeight="1" x14ac:dyDescent="0.3">
      <c r="B142" s="284"/>
      <c r="C142" s="280"/>
      <c r="D142" s="241"/>
      <c r="E142" s="237"/>
      <c r="F142" s="234"/>
      <c r="G142" s="73"/>
      <c r="H142" s="237"/>
      <c r="I142" s="237"/>
      <c r="J142" s="234"/>
      <c r="K142" s="236"/>
      <c r="L142" s="221"/>
      <c r="M142" s="281"/>
      <c r="N142" s="282"/>
      <c r="O142" s="286"/>
      <c r="P142" s="283"/>
    </row>
    <row r="143" spans="2:16" ht="22.5" customHeight="1" x14ac:dyDescent="0.3">
      <c r="B143" s="284"/>
      <c r="C143" s="280"/>
      <c r="D143" s="241"/>
      <c r="E143" s="237"/>
      <c r="F143" s="234"/>
      <c r="G143" s="73"/>
      <c r="H143" s="237"/>
      <c r="I143" s="237"/>
      <c r="J143" s="234"/>
      <c r="K143" s="236"/>
      <c r="L143" s="221"/>
      <c r="M143" s="281"/>
      <c r="N143" s="282"/>
      <c r="O143" s="286"/>
      <c r="P143" s="283"/>
    </row>
    <row r="144" spans="2:16" ht="112.5" customHeight="1" x14ac:dyDescent="0.3">
      <c r="B144" s="284"/>
      <c r="C144" s="280"/>
      <c r="D144" s="241"/>
      <c r="E144" s="237"/>
      <c r="F144" s="234"/>
      <c r="G144" s="75"/>
      <c r="H144" s="237"/>
      <c r="I144" s="237"/>
      <c r="J144" s="234"/>
      <c r="K144" s="236"/>
      <c r="L144" s="221"/>
      <c r="M144" s="281"/>
      <c r="N144" s="282"/>
      <c r="O144" s="286"/>
      <c r="P144" s="283"/>
    </row>
    <row r="145" spans="2:16" ht="22.5" customHeight="1" x14ac:dyDescent="0.3">
      <c r="B145" s="284" t="str">
        <f>+LEFT(C145,3)</f>
        <v>9.4</v>
      </c>
      <c r="C145" s="280" t="s">
        <v>295</v>
      </c>
      <c r="D145" s="241" t="s">
        <v>292</v>
      </c>
      <c r="E145" s="237" t="s">
        <v>285</v>
      </c>
      <c r="F145" s="234">
        <v>3</v>
      </c>
      <c r="G145" s="76">
        <v>1</v>
      </c>
      <c r="H145" s="237" t="s">
        <v>286</v>
      </c>
      <c r="I145" s="237" t="s">
        <v>287</v>
      </c>
      <c r="J145" s="234">
        <v>3</v>
      </c>
      <c r="K145" s="236" t="str">
        <f>+IF(OR(ISBLANK(F145),ISBLANK(J145)),"",IF(OR(AND(F145=1,J145=1),AND(F145=1,J145=2),AND(F145=1,J145=3)),"Deficiencia de control mayor (diseño y ejecución)",IF(OR(AND(F145=2,J145=2),AND(F145=3,J145=1),AND(F145=3,J145=2),AND(F145=2,J145=1)),"Deficiencia de control (diseño o ejecución)",IF(AND(F145=2,J145=3),"Oportunidad de mejora","Mantenimiento del control"))))</f>
        <v>Mantenimiento del control</v>
      </c>
      <c r="L145" s="221">
        <f>+IF(K145="",75,IF(K145="Deficiencia de control mayor (diseño y ejecución)",80,IF(K145="Deficiencia de control (diseño o ejecución)",100,IF(K145="Oportunidad de mejora",120,140))))</f>
        <v>140</v>
      </c>
      <c r="M145" s="281">
        <v>3.2456</v>
      </c>
      <c r="N145" s="282">
        <f>+L145+M145</f>
        <v>143.2456</v>
      </c>
      <c r="O145" s="286"/>
      <c r="P145" s="283"/>
    </row>
    <row r="146" spans="2:16" ht="22.5" customHeight="1" x14ac:dyDescent="0.3">
      <c r="B146" s="284"/>
      <c r="C146" s="280"/>
      <c r="D146" s="241"/>
      <c r="E146" s="237"/>
      <c r="F146" s="234"/>
      <c r="G146" s="73"/>
      <c r="H146" s="237"/>
      <c r="I146" s="237"/>
      <c r="J146" s="234"/>
      <c r="K146" s="236"/>
      <c r="L146" s="221"/>
      <c r="M146" s="281"/>
      <c r="N146" s="282"/>
      <c r="O146" s="286"/>
      <c r="P146" s="283"/>
    </row>
    <row r="147" spans="2:16" ht="22.5" customHeight="1" x14ac:dyDescent="0.3">
      <c r="B147" s="284"/>
      <c r="C147" s="280"/>
      <c r="D147" s="241"/>
      <c r="E147" s="237"/>
      <c r="F147" s="234"/>
      <c r="G147" s="73"/>
      <c r="H147" s="237"/>
      <c r="I147" s="237"/>
      <c r="J147" s="234"/>
      <c r="K147" s="236"/>
      <c r="L147" s="221"/>
      <c r="M147" s="281"/>
      <c r="N147" s="282"/>
      <c r="O147" s="286"/>
      <c r="P147" s="283"/>
    </row>
    <row r="148" spans="2:16" ht="22.5" customHeight="1" x14ac:dyDescent="0.3">
      <c r="B148" s="284"/>
      <c r="C148" s="280"/>
      <c r="D148" s="241"/>
      <c r="E148" s="237"/>
      <c r="F148" s="234"/>
      <c r="G148" s="73"/>
      <c r="H148" s="237"/>
      <c r="I148" s="237"/>
      <c r="J148" s="234"/>
      <c r="K148" s="236"/>
      <c r="L148" s="221"/>
      <c r="M148" s="281"/>
      <c r="N148" s="282"/>
      <c r="O148" s="286"/>
      <c r="P148" s="283"/>
    </row>
    <row r="149" spans="2:16" ht="22.5" customHeight="1" x14ac:dyDescent="0.3">
      <c r="B149" s="284"/>
      <c r="C149" s="280"/>
      <c r="D149" s="241"/>
      <c r="E149" s="237"/>
      <c r="F149" s="234"/>
      <c r="G149" s="73"/>
      <c r="H149" s="237"/>
      <c r="I149" s="237"/>
      <c r="J149" s="234"/>
      <c r="K149" s="236"/>
      <c r="L149" s="221"/>
      <c r="M149" s="281"/>
      <c r="N149" s="282"/>
      <c r="O149" s="286"/>
      <c r="P149" s="283"/>
    </row>
    <row r="150" spans="2:16" ht="22.5" customHeight="1" x14ac:dyDescent="0.3">
      <c r="B150" s="284"/>
      <c r="C150" s="280"/>
      <c r="D150" s="241"/>
      <c r="E150" s="237"/>
      <c r="F150" s="234"/>
      <c r="G150" s="73"/>
      <c r="H150" s="237"/>
      <c r="I150" s="237"/>
      <c r="J150" s="234"/>
      <c r="K150" s="236"/>
      <c r="L150" s="221"/>
      <c r="M150" s="281"/>
      <c r="N150" s="282"/>
      <c r="O150" s="286"/>
      <c r="P150" s="283"/>
    </row>
    <row r="151" spans="2:16" ht="22.5" customHeight="1" x14ac:dyDescent="0.3">
      <c r="B151" s="284"/>
      <c r="C151" s="280"/>
      <c r="D151" s="241"/>
      <c r="E151" s="237"/>
      <c r="F151" s="234"/>
      <c r="G151" s="73"/>
      <c r="H151" s="237"/>
      <c r="I151" s="237"/>
      <c r="J151" s="234"/>
      <c r="K151" s="236"/>
      <c r="L151" s="221"/>
      <c r="M151" s="281"/>
      <c r="N151" s="282"/>
      <c r="O151" s="286"/>
      <c r="P151" s="283"/>
    </row>
    <row r="152" spans="2:16" ht="299.25" customHeight="1" x14ac:dyDescent="0.3">
      <c r="B152" s="284"/>
      <c r="C152" s="280"/>
      <c r="D152" s="241"/>
      <c r="E152" s="237"/>
      <c r="F152" s="234"/>
      <c r="G152" s="75"/>
      <c r="H152" s="237"/>
      <c r="I152" s="237"/>
      <c r="J152" s="234"/>
      <c r="K152" s="236"/>
      <c r="L152" s="221"/>
      <c r="M152" s="281"/>
      <c r="N152" s="282"/>
      <c r="O152" s="286"/>
      <c r="P152" s="283"/>
    </row>
    <row r="153" spans="2:16" ht="22.5" customHeight="1" x14ac:dyDescent="0.3">
      <c r="B153" s="284" t="str">
        <f>+LEFT(C153,3)</f>
        <v>9.5</v>
      </c>
      <c r="C153" s="280" t="s">
        <v>296</v>
      </c>
      <c r="D153" s="241" t="s">
        <v>297</v>
      </c>
      <c r="E153" s="237" t="s">
        <v>285</v>
      </c>
      <c r="F153" s="234">
        <v>3</v>
      </c>
      <c r="G153" s="76">
        <v>1</v>
      </c>
      <c r="H153" s="237" t="s">
        <v>286</v>
      </c>
      <c r="I153" s="237" t="s">
        <v>287</v>
      </c>
      <c r="J153" s="234">
        <v>3</v>
      </c>
      <c r="K153" s="236" t="str">
        <f>+IF(OR(ISBLANK(F153),ISBLANK(J153)),"",IF(OR(AND(F153=1,J153=1),AND(F153=1,J153=2),AND(F153=1,J153=3)),"Deficiencia de control mayor (diseño y ejecución)",IF(OR(AND(F153=2,J153=2),AND(F153=3,J153=1),AND(F153=3,J153=2),AND(F153=2,J153=1)),"Deficiencia de control (diseño o ejecución)",IF(AND(F153=2,J153=3),"Oportunidad de mejora","Mantenimiento del control"))))</f>
        <v>Mantenimiento del control</v>
      </c>
      <c r="L153" s="221">
        <f>+IF(K153="",75,IF(K153="Deficiencia de control mayor (diseño y ejecución)",80,IF(K153="Deficiencia de control (diseño o ejecución)",100,IF(K153="Oportunidad de mejora",120,140))))</f>
        <v>140</v>
      </c>
      <c r="M153" s="281">
        <v>3.3654000000000002</v>
      </c>
      <c r="N153" s="282">
        <f>+L153+M153</f>
        <v>143.36539999999999</v>
      </c>
      <c r="O153" s="286"/>
      <c r="P153" s="283"/>
    </row>
    <row r="154" spans="2:16" ht="22.5" customHeight="1" x14ac:dyDescent="0.3">
      <c r="B154" s="284"/>
      <c r="C154" s="280"/>
      <c r="D154" s="241"/>
      <c r="E154" s="237"/>
      <c r="F154" s="234"/>
      <c r="G154" s="73"/>
      <c r="H154" s="237"/>
      <c r="I154" s="237"/>
      <c r="J154" s="234"/>
      <c r="K154" s="236"/>
      <c r="L154" s="221"/>
      <c r="M154" s="281"/>
      <c r="N154" s="282"/>
      <c r="O154" s="286"/>
      <c r="P154" s="283"/>
    </row>
    <row r="155" spans="2:16" ht="22.5" customHeight="1" x14ac:dyDescent="0.3">
      <c r="B155" s="284"/>
      <c r="C155" s="280"/>
      <c r="D155" s="241"/>
      <c r="E155" s="237"/>
      <c r="F155" s="234"/>
      <c r="G155" s="73"/>
      <c r="H155" s="237"/>
      <c r="I155" s="237"/>
      <c r="J155" s="234"/>
      <c r="K155" s="236"/>
      <c r="L155" s="221"/>
      <c r="M155" s="281"/>
      <c r="N155" s="282"/>
      <c r="O155" s="286"/>
      <c r="P155" s="283"/>
    </row>
    <row r="156" spans="2:16" ht="22.5" customHeight="1" x14ac:dyDescent="0.3">
      <c r="B156" s="284"/>
      <c r="C156" s="280"/>
      <c r="D156" s="241"/>
      <c r="E156" s="237"/>
      <c r="F156" s="234"/>
      <c r="G156" s="73"/>
      <c r="H156" s="237"/>
      <c r="I156" s="237"/>
      <c r="J156" s="234"/>
      <c r="K156" s="236"/>
      <c r="L156" s="221"/>
      <c r="M156" s="281"/>
      <c r="N156" s="282"/>
      <c r="O156" s="286"/>
      <c r="P156" s="283"/>
    </row>
    <row r="157" spans="2:16" ht="22.5" customHeight="1" x14ac:dyDescent="0.3">
      <c r="B157" s="284"/>
      <c r="C157" s="280"/>
      <c r="D157" s="241"/>
      <c r="E157" s="237"/>
      <c r="F157" s="234"/>
      <c r="G157" s="73"/>
      <c r="H157" s="237"/>
      <c r="I157" s="237"/>
      <c r="J157" s="234"/>
      <c r="K157" s="236"/>
      <c r="L157" s="221"/>
      <c r="M157" s="281"/>
      <c r="N157" s="282"/>
      <c r="O157" s="286"/>
      <c r="P157" s="283"/>
    </row>
    <row r="158" spans="2:16" ht="22.5" customHeight="1" x14ac:dyDescent="0.3">
      <c r="B158" s="284"/>
      <c r="C158" s="280"/>
      <c r="D158" s="241"/>
      <c r="E158" s="237"/>
      <c r="F158" s="234"/>
      <c r="G158" s="73"/>
      <c r="H158" s="237"/>
      <c r="I158" s="237"/>
      <c r="J158" s="234"/>
      <c r="K158" s="236"/>
      <c r="L158" s="221"/>
      <c r="M158" s="281"/>
      <c r="N158" s="282"/>
      <c r="O158" s="286"/>
      <c r="P158" s="283"/>
    </row>
    <row r="159" spans="2:16" ht="22.5" customHeight="1" x14ac:dyDescent="0.3">
      <c r="B159" s="284"/>
      <c r="C159" s="280"/>
      <c r="D159" s="241"/>
      <c r="E159" s="237"/>
      <c r="F159" s="234"/>
      <c r="G159" s="73"/>
      <c r="H159" s="237"/>
      <c r="I159" s="237"/>
      <c r="J159" s="234"/>
      <c r="K159" s="236"/>
      <c r="L159" s="221"/>
      <c r="M159" s="281"/>
      <c r="N159" s="282"/>
      <c r="O159" s="286"/>
      <c r="P159" s="283"/>
    </row>
    <row r="160" spans="2:16" ht="298.5" customHeight="1" x14ac:dyDescent="0.3">
      <c r="B160" s="284"/>
      <c r="C160" s="280"/>
      <c r="D160" s="241"/>
      <c r="E160" s="237"/>
      <c r="F160" s="234"/>
      <c r="G160" s="75"/>
      <c r="H160" s="237"/>
      <c r="I160" s="237"/>
      <c r="J160" s="234"/>
      <c r="K160" s="236"/>
      <c r="L160" s="221"/>
      <c r="M160" s="281"/>
      <c r="N160" s="282"/>
      <c r="O160" s="286"/>
      <c r="P160" s="283"/>
    </row>
  </sheetData>
  <sheetProtection password="D72A" sheet="1" objects="1" scenarios="1" formatCells="0" formatColumns="0" formatRows="0"/>
  <mergeCells count="303">
    <mergeCell ref="L153:L160"/>
    <mergeCell ref="M153:M160"/>
    <mergeCell ref="N153:N160"/>
    <mergeCell ref="O153:O160"/>
    <mergeCell ref="P153:P160"/>
    <mergeCell ref="B153:B160"/>
    <mergeCell ref="C153:C160"/>
    <mergeCell ref="D153:D160"/>
    <mergeCell ref="E153:E160"/>
    <mergeCell ref="F153:F160"/>
    <mergeCell ref="H153:H160"/>
    <mergeCell ref="I153:I160"/>
    <mergeCell ref="J153:J160"/>
    <mergeCell ref="K153:K160"/>
    <mergeCell ref="L137:L144"/>
    <mergeCell ref="M137:M144"/>
    <mergeCell ref="N137:N144"/>
    <mergeCell ref="O137:O144"/>
    <mergeCell ref="P137:P144"/>
    <mergeCell ref="B145:B152"/>
    <mergeCell ref="C145:C152"/>
    <mergeCell ref="D145:D152"/>
    <mergeCell ref="E145:E152"/>
    <mergeCell ref="F145:F152"/>
    <mergeCell ref="H145:H152"/>
    <mergeCell ref="I145:I152"/>
    <mergeCell ref="J145:J152"/>
    <mergeCell ref="K145:K152"/>
    <mergeCell ref="L145:L152"/>
    <mergeCell ref="M145:M152"/>
    <mergeCell ref="N145:N152"/>
    <mergeCell ref="O145:O152"/>
    <mergeCell ref="P145:P152"/>
    <mergeCell ref="B137:B144"/>
    <mergeCell ref="C137:C144"/>
    <mergeCell ref="D137:D144"/>
    <mergeCell ref="E137:E144"/>
    <mergeCell ref="F137:F144"/>
    <mergeCell ref="H137:H144"/>
    <mergeCell ref="I137:I144"/>
    <mergeCell ref="J137:J144"/>
    <mergeCell ref="K137:K144"/>
    <mergeCell ref="L121:L128"/>
    <mergeCell ref="M121:M128"/>
    <mergeCell ref="N121:N128"/>
    <mergeCell ref="O121:O128"/>
    <mergeCell ref="P121:P128"/>
    <mergeCell ref="B129:B136"/>
    <mergeCell ref="C129:C136"/>
    <mergeCell ref="D129:D136"/>
    <mergeCell ref="E129:E136"/>
    <mergeCell ref="F129:F136"/>
    <mergeCell ref="H129:H136"/>
    <mergeCell ref="I129:I136"/>
    <mergeCell ref="J129:J136"/>
    <mergeCell ref="K129:K136"/>
    <mergeCell ref="L129:L136"/>
    <mergeCell ref="M129:M136"/>
    <mergeCell ref="N129:N136"/>
    <mergeCell ref="O129:O136"/>
    <mergeCell ref="P129:P136"/>
    <mergeCell ref="B121:B128"/>
    <mergeCell ref="C121:C128"/>
    <mergeCell ref="D121:D128"/>
    <mergeCell ref="E121:E128"/>
    <mergeCell ref="F121:F128"/>
    <mergeCell ref="H121:H128"/>
    <mergeCell ref="I121:I128"/>
    <mergeCell ref="J121:J128"/>
    <mergeCell ref="K121:K128"/>
    <mergeCell ref="L110:L117"/>
    <mergeCell ref="M110:M117"/>
    <mergeCell ref="N110:N117"/>
    <mergeCell ref="O110:O117"/>
    <mergeCell ref="P110:P117"/>
    <mergeCell ref="B118:B120"/>
    <mergeCell ref="C118:C120"/>
    <mergeCell ref="D118:D120"/>
    <mergeCell ref="E118:E120"/>
    <mergeCell ref="F118:F120"/>
    <mergeCell ref="G118:I118"/>
    <mergeCell ref="J118:J120"/>
    <mergeCell ref="K118:K120"/>
    <mergeCell ref="L118:L120"/>
    <mergeCell ref="M118:M120"/>
    <mergeCell ref="N118:N120"/>
    <mergeCell ref="O118:O120"/>
    <mergeCell ref="P118:P120"/>
    <mergeCell ref="G119:G120"/>
    <mergeCell ref="H119:H120"/>
    <mergeCell ref="I119:I120"/>
    <mergeCell ref="B110:B117"/>
    <mergeCell ref="C110:C117"/>
    <mergeCell ref="D110:D117"/>
    <mergeCell ref="E110:E117"/>
    <mergeCell ref="F110:F117"/>
    <mergeCell ref="H110:H117"/>
    <mergeCell ref="I110:I117"/>
    <mergeCell ref="J110:J117"/>
    <mergeCell ref="K110:K117"/>
    <mergeCell ref="L94:L101"/>
    <mergeCell ref="M94:M101"/>
    <mergeCell ref="N94:N101"/>
    <mergeCell ref="O94:O101"/>
    <mergeCell ref="P94:P101"/>
    <mergeCell ref="B102:B109"/>
    <mergeCell ref="C102:C109"/>
    <mergeCell ref="D102:D109"/>
    <mergeCell ref="E102:E109"/>
    <mergeCell ref="F102:F109"/>
    <mergeCell ref="H102:H109"/>
    <mergeCell ref="I102:I109"/>
    <mergeCell ref="J102:J109"/>
    <mergeCell ref="K102:K109"/>
    <mergeCell ref="L102:L109"/>
    <mergeCell ref="M102:M109"/>
    <mergeCell ref="N102:N109"/>
    <mergeCell ref="O102:O109"/>
    <mergeCell ref="P102:P109"/>
    <mergeCell ref="B94:B101"/>
    <mergeCell ref="C94:C101"/>
    <mergeCell ref="D94:D101"/>
    <mergeCell ref="E94:E101"/>
    <mergeCell ref="F94:F101"/>
    <mergeCell ref="H94:H101"/>
    <mergeCell ref="I94:I101"/>
    <mergeCell ref="J94:J101"/>
    <mergeCell ref="K94:K101"/>
    <mergeCell ref="M83:M85"/>
    <mergeCell ref="N83:N85"/>
    <mergeCell ref="O83:O85"/>
    <mergeCell ref="P83:P85"/>
    <mergeCell ref="G84:G85"/>
    <mergeCell ref="H84:H85"/>
    <mergeCell ref="I84:I85"/>
    <mergeCell ref="B86:B93"/>
    <mergeCell ref="C86:C93"/>
    <mergeCell ref="D86:D93"/>
    <mergeCell ref="E86:E93"/>
    <mergeCell ref="F86:F93"/>
    <mergeCell ref="H86:H93"/>
    <mergeCell ref="I86:I93"/>
    <mergeCell ref="J86:J93"/>
    <mergeCell ref="K86:K93"/>
    <mergeCell ref="L86:L93"/>
    <mergeCell ref="M86:M93"/>
    <mergeCell ref="N86:N93"/>
    <mergeCell ref="O86:O93"/>
    <mergeCell ref="P86:P93"/>
    <mergeCell ref="B83:B85"/>
    <mergeCell ref="C83:C85"/>
    <mergeCell ref="D83:D85"/>
    <mergeCell ref="E83:E85"/>
    <mergeCell ref="F83:F85"/>
    <mergeCell ref="G83:I83"/>
    <mergeCell ref="J83:J85"/>
    <mergeCell ref="K83:K85"/>
    <mergeCell ref="L83:L85"/>
    <mergeCell ref="L67:L74"/>
    <mergeCell ref="M67:M74"/>
    <mergeCell ref="N67:N74"/>
    <mergeCell ref="O67:O74"/>
    <mergeCell ref="P67:P74"/>
    <mergeCell ref="B75:B82"/>
    <mergeCell ref="C75:C82"/>
    <mergeCell ref="D75:D82"/>
    <mergeCell ref="E75:E82"/>
    <mergeCell ref="F75:F82"/>
    <mergeCell ref="H75:H82"/>
    <mergeCell ref="I75:I82"/>
    <mergeCell ref="J75:J82"/>
    <mergeCell ref="K75:K82"/>
    <mergeCell ref="L75:L82"/>
    <mergeCell ref="M75:M82"/>
    <mergeCell ref="N75:N82"/>
    <mergeCell ref="O75:O82"/>
    <mergeCell ref="P75:P82"/>
    <mergeCell ref="B67:B74"/>
    <mergeCell ref="C67:C74"/>
    <mergeCell ref="D67:D74"/>
    <mergeCell ref="E67:E74"/>
    <mergeCell ref="F67:F74"/>
    <mergeCell ref="H67:H74"/>
    <mergeCell ref="I67:I74"/>
    <mergeCell ref="J67:J74"/>
    <mergeCell ref="K67:K74"/>
    <mergeCell ref="L51:L58"/>
    <mergeCell ref="M51:M58"/>
    <mergeCell ref="N51:N58"/>
    <mergeCell ref="O51:O58"/>
    <mergeCell ref="P51:P58"/>
    <mergeCell ref="B59:B66"/>
    <mergeCell ref="C59:C66"/>
    <mergeCell ref="D59:D66"/>
    <mergeCell ref="E59:E66"/>
    <mergeCell ref="F59:F66"/>
    <mergeCell ref="H59:H66"/>
    <mergeCell ref="I59:I66"/>
    <mergeCell ref="J59:J66"/>
    <mergeCell ref="K59:K66"/>
    <mergeCell ref="L59:L66"/>
    <mergeCell ref="M59:M66"/>
    <mergeCell ref="N59:N66"/>
    <mergeCell ref="O59:O66"/>
    <mergeCell ref="P59:P66"/>
    <mergeCell ref="B51:B58"/>
    <mergeCell ref="C51:C58"/>
    <mergeCell ref="D51:D58"/>
    <mergeCell ref="E51:E58"/>
    <mergeCell ref="F51:F58"/>
    <mergeCell ref="H51:H58"/>
    <mergeCell ref="I51:I58"/>
    <mergeCell ref="J51:J58"/>
    <mergeCell ref="K51:K58"/>
    <mergeCell ref="M40:M42"/>
    <mergeCell ref="N40:N42"/>
    <mergeCell ref="O40:O42"/>
    <mergeCell ref="P40:P42"/>
    <mergeCell ref="G41:G42"/>
    <mergeCell ref="H41:H42"/>
    <mergeCell ref="I41:I42"/>
    <mergeCell ref="B43:B50"/>
    <mergeCell ref="C43:C50"/>
    <mergeCell ref="D43:D50"/>
    <mergeCell ref="E43:E50"/>
    <mergeCell ref="F43:F50"/>
    <mergeCell ref="H43:H50"/>
    <mergeCell ref="I43:I50"/>
    <mergeCell ref="J43:J50"/>
    <mergeCell ref="K43:K50"/>
    <mergeCell ref="L43:L50"/>
    <mergeCell ref="M43:M50"/>
    <mergeCell ref="N43:N50"/>
    <mergeCell ref="O43:O50"/>
    <mergeCell ref="P43:P50"/>
    <mergeCell ref="B40:B42"/>
    <mergeCell ref="C40:C42"/>
    <mergeCell ref="D40:D42"/>
    <mergeCell ref="E40:E42"/>
    <mergeCell ref="F40:F42"/>
    <mergeCell ref="G40:I40"/>
    <mergeCell ref="J40:J42"/>
    <mergeCell ref="K40:K42"/>
    <mergeCell ref="L40:L42"/>
    <mergeCell ref="L24:L31"/>
    <mergeCell ref="M24:M31"/>
    <mergeCell ref="N24:N31"/>
    <mergeCell ref="O24:O31"/>
    <mergeCell ref="P24:P31"/>
    <mergeCell ref="B32:B39"/>
    <mergeCell ref="C32:C39"/>
    <mergeCell ref="D32:D39"/>
    <mergeCell ref="E32:E39"/>
    <mergeCell ref="F32:F39"/>
    <mergeCell ref="H32:H39"/>
    <mergeCell ref="I32:I39"/>
    <mergeCell ref="J32:J39"/>
    <mergeCell ref="K32:K39"/>
    <mergeCell ref="L32:L39"/>
    <mergeCell ref="M32:M39"/>
    <mergeCell ref="N32:N39"/>
    <mergeCell ref="O32:O39"/>
    <mergeCell ref="P32:P39"/>
    <mergeCell ref="B24:B31"/>
    <mergeCell ref="C24:C31"/>
    <mergeCell ref="D24:D31"/>
    <mergeCell ref="E24:E31"/>
    <mergeCell ref="F24:F31"/>
    <mergeCell ref="H24:H31"/>
    <mergeCell ref="I24:I31"/>
    <mergeCell ref="J24:J31"/>
    <mergeCell ref="K24:K31"/>
    <mergeCell ref="L13:L15"/>
    <mergeCell ref="M13:M15"/>
    <mergeCell ref="N13:N15"/>
    <mergeCell ref="O13:O15"/>
    <mergeCell ref="P13:P15"/>
    <mergeCell ref="G14:G15"/>
    <mergeCell ref="H14:H15"/>
    <mergeCell ref="I14:I15"/>
    <mergeCell ref="B16:B23"/>
    <mergeCell ref="C16:C23"/>
    <mergeCell ref="D16:D23"/>
    <mergeCell ref="E16:E23"/>
    <mergeCell ref="F16:F23"/>
    <mergeCell ref="H16:H23"/>
    <mergeCell ref="I16:I23"/>
    <mergeCell ref="J16:J23"/>
    <mergeCell ref="K16:K23"/>
    <mergeCell ref="L16:L23"/>
    <mergeCell ref="M16:M23"/>
    <mergeCell ref="N16:N23"/>
    <mergeCell ref="P16:P23"/>
    <mergeCell ref="C10:K10"/>
    <mergeCell ref="C11:K11"/>
    <mergeCell ref="B13:B15"/>
    <mergeCell ref="C13:C15"/>
    <mergeCell ref="D13:D15"/>
    <mergeCell ref="E13:E15"/>
    <mergeCell ref="F13:F15"/>
    <mergeCell ref="G13:I13"/>
    <mergeCell ref="J13:J15"/>
    <mergeCell ref="K13:K15"/>
  </mergeCells>
  <dataValidations count="1">
    <dataValidation type="list" allowBlank="1" showInputMessage="1" showErrorMessage="1" sqref="F16:F39 J16:J39 F43:F82 J43:J82 F86:F117 J86:J117 F121:F160 J121:J160">
      <formula1>"1,2,3"</formula1>
      <formula2>0</formula2>
    </dataValidation>
  </dataValidations>
  <pageMargins left="0.7" right="0.7" top="0.75" bottom="0.75" header="0.51180555555555496" footer="0.51180555555555496"/>
  <pageSetup firstPageNumber="0"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98"/>
  <sheetViews>
    <sheetView showGridLines="0" topLeftCell="G71" zoomScale="95" zoomScaleNormal="95" workbookViewId="0">
      <selection activeCell="H64" sqref="H64"/>
    </sheetView>
  </sheetViews>
  <sheetFormatPr baseColWidth="10" defaultColWidth="3.140625" defaultRowHeight="16.5" x14ac:dyDescent="0.3"/>
  <cols>
    <col min="1" max="1" width="2.5703125" style="57" customWidth="1"/>
    <col min="2" max="2" width="4.42578125" style="57" hidden="1" customWidth="1"/>
    <col min="3" max="3" width="42.5703125" style="57" customWidth="1"/>
    <col min="4" max="4" width="31" style="57" customWidth="1"/>
    <col min="5" max="5" width="52.42578125" style="57" customWidth="1"/>
    <col min="6" max="6" width="7.42578125" style="57" customWidth="1"/>
    <col min="7" max="7" width="3.5703125" style="57" customWidth="1"/>
    <col min="8" max="8" width="38.28515625" style="57" customWidth="1"/>
    <col min="9" max="9" width="45" style="57" customWidth="1"/>
    <col min="10" max="10" width="7.42578125" style="57" customWidth="1"/>
    <col min="11" max="11" width="26" style="57" customWidth="1"/>
    <col min="12" max="13" width="8" style="78" customWidth="1"/>
    <col min="14" max="14" width="12" style="78" customWidth="1"/>
    <col min="15" max="15" width="3.140625" style="83"/>
    <col min="16" max="1024" width="3.140625" style="57"/>
  </cols>
  <sheetData>
    <row r="1" spans="3:11" ht="9.9499999999999993" customHeight="1" x14ac:dyDescent="0.3"/>
    <row r="2" spans="3:11" ht="9.9499999999999993" customHeight="1" x14ac:dyDescent="0.3"/>
    <row r="3" spans="3:11" ht="9.9499999999999993" customHeight="1" x14ac:dyDescent="0.3"/>
    <row r="4" spans="3:11" ht="9.9499999999999993" customHeight="1" x14ac:dyDescent="0.3"/>
    <row r="5" spans="3:11" ht="9.9499999999999993" customHeight="1" x14ac:dyDescent="0.3"/>
    <row r="6" spans="3:11" ht="9.9499999999999993" customHeight="1" x14ac:dyDescent="0.3"/>
    <row r="7" spans="3:11" ht="9.9499999999999993" customHeight="1" x14ac:dyDescent="0.3"/>
    <row r="8" spans="3:11" ht="9.9499999999999993" customHeight="1" x14ac:dyDescent="0.3"/>
    <row r="9" spans="3:11" ht="9.9499999999999993" customHeight="1" x14ac:dyDescent="0.3"/>
    <row r="10" spans="3:11" ht="9.9499999999999993" customHeight="1" x14ac:dyDescent="0.3"/>
    <row r="11" spans="3:11" ht="9.9499999999999993" customHeight="1" x14ac:dyDescent="0.3"/>
    <row r="12" spans="3:11" ht="31.5" customHeight="1" x14ac:dyDescent="0.3"/>
    <row r="13" spans="3:11" ht="24.75" customHeight="1" x14ac:dyDescent="0.3"/>
    <row r="14" spans="3:11" ht="20.25" customHeight="1" x14ac:dyDescent="0.3"/>
    <row r="15" spans="3:11" ht="20.100000000000001" customHeight="1" x14ac:dyDescent="0.3">
      <c r="C15" s="297" t="s">
        <v>298</v>
      </c>
      <c r="D15" s="297"/>
      <c r="E15" s="297"/>
      <c r="F15" s="297"/>
      <c r="G15" s="297"/>
      <c r="H15" s="297"/>
      <c r="I15" s="297"/>
      <c r="J15" s="297"/>
      <c r="K15" s="297"/>
    </row>
    <row r="16" spans="3:11" ht="37.700000000000003" customHeight="1" x14ac:dyDescent="0.3">
      <c r="C16" s="205" t="s">
        <v>299</v>
      </c>
      <c r="D16" s="205"/>
      <c r="E16" s="205"/>
      <c r="F16" s="205"/>
      <c r="G16" s="205"/>
      <c r="H16" s="205"/>
      <c r="I16" s="205"/>
      <c r="J16" s="205"/>
      <c r="K16" s="205"/>
    </row>
    <row r="17" spans="2:15" ht="9.9499999999999993" customHeight="1" x14ac:dyDescent="0.3">
      <c r="C17" s="66"/>
      <c r="D17" s="66"/>
      <c r="F17" s="67"/>
    </row>
    <row r="18" spans="2:15" ht="36.75" customHeight="1" x14ac:dyDescent="0.3">
      <c r="B18" s="298" t="s">
        <v>111</v>
      </c>
      <c r="C18" s="299" t="s">
        <v>300</v>
      </c>
      <c r="D18" s="300" t="s">
        <v>8</v>
      </c>
      <c r="E18" s="300" t="s">
        <v>301</v>
      </c>
      <c r="F18" s="301" t="s">
        <v>243</v>
      </c>
      <c r="G18" s="302" t="s">
        <v>115</v>
      </c>
      <c r="H18" s="302"/>
      <c r="I18" s="302"/>
      <c r="J18" s="301" t="s">
        <v>244</v>
      </c>
      <c r="K18" s="303" t="s">
        <v>150</v>
      </c>
      <c r="L18" s="275"/>
      <c r="M18" s="275"/>
      <c r="N18" s="275"/>
    </row>
    <row r="19" spans="2:15" ht="29.25" customHeight="1" x14ac:dyDescent="0.3">
      <c r="B19" s="298"/>
      <c r="C19" s="299"/>
      <c r="D19" s="300"/>
      <c r="E19" s="300"/>
      <c r="F19" s="301"/>
      <c r="G19" s="304" t="s">
        <v>13</v>
      </c>
      <c r="H19" s="305" t="s">
        <v>15</v>
      </c>
      <c r="I19" s="305" t="s">
        <v>17</v>
      </c>
      <c r="J19" s="301"/>
      <c r="K19" s="303"/>
      <c r="L19" s="275"/>
      <c r="M19" s="275"/>
      <c r="N19" s="275"/>
    </row>
    <row r="20" spans="2:15" ht="65.25" customHeight="1" x14ac:dyDescent="0.3">
      <c r="B20" s="298"/>
      <c r="C20" s="299"/>
      <c r="D20" s="300"/>
      <c r="E20" s="300"/>
      <c r="F20" s="301"/>
      <c r="G20" s="304"/>
      <c r="H20" s="304"/>
      <c r="I20" s="304"/>
      <c r="J20" s="301"/>
      <c r="K20" s="303"/>
      <c r="L20" s="275"/>
      <c r="M20" s="275"/>
      <c r="N20" s="275"/>
    </row>
    <row r="21" spans="2:15" ht="36" customHeight="1" x14ac:dyDescent="0.3">
      <c r="B21" s="232" t="str">
        <f>+LEFT(C21,4)</f>
        <v>10.1</v>
      </c>
      <c r="C21" s="306" t="s">
        <v>302</v>
      </c>
      <c r="D21" s="307" t="s">
        <v>292</v>
      </c>
      <c r="E21" s="269" t="s">
        <v>303</v>
      </c>
      <c r="F21" s="308">
        <v>3</v>
      </c>
      <c r="G21" s="72">
        <v>1</v>
      </c>
      <c r="H21" s="237" t="s">
        <v>304</v>
      </c>
      <c r="I21" s="237" t="s">
        <v>305</v>
      </c>
      <c r="J21" s="309">
        <v>3</v>
      </c>
      <c r="K21" s="230" t="str">
        <f>+IF(OR(ISBLANK(F21),ISBLANK(J21)),"",IF(OR(AND(F21=1,J21=1),AND(F21=1,J21=2),AND(F21=1,J21=3)),"Deficiencia de control mayor (diseño y ejecución)",IF(OR(AND(F21=2,J21=2),AND(F21=3,J21=1),AND(F21=3,J21=2),AND(F21=2,J21=1)),"Deficiencia de control (diseño o ejecución)",IF(AND(F21=2,J21=3),"Oportunidad de mejora","Mantenimiento del control"))))</f>
        <v>Mantenimiento del control</v>
      </c>
      <c r="L21" s="221">
        <f>+IF(K21="",152,IF(K21="Deficiencia de control mayor (diseño y ejecución)",160,IF(K21="Deficiencia de control (diseño o ejecución)",180,IF(K21="Oportunidad de mejora",200,220))))</f>
        <v>220</v>
      </c>
      <c r="M21" s="281">
        <v>3.4569000000000001</v>
      </c>
      <c r="N21" s="281">
        <f>+L21+M21</f>
        <v>223.45689999999999</v>
      </c>
    </row>
    <row r="22" spans="2:15" s="70" customFormat="1" ht="36.75" customHeight="1" x14ac:dyDescent="0.3">
      <c r="B22" s="232"/>
      <c r="C22" s="306"/>
      <c r="D22" s="307"/>
      <c r="E22" s="269"/>
      <c r="F22" s="308"/>
      <c r="G22" s="73">
        <v>2</v>
      </c>
      <c r="H22" s="237"/>
      <c r="I22" s="237"/>
      <c r="J22" s="309"/>
      <c r="K22" s="230"/>
      <c r="L22" s="221"/>
      <c r="M22" s="281"/>
      <c r="N22" s="281"/>
      <c r="O22" s="59"/>
    </row>
    <row r="23" spans="2:15" s="70" customFormat="1" ht="36.75" customHeight="1" x14ac:dyDescent="0.3">
      <c r="B23" s="232"/>
      <c r="C23" s="306"/>
      <c r="D23" s="307"/>
      <c r="E23" s="269"/>
      <c r="F23" s="308"/>
      <c r="G23" s="73">
        <v>3</v>
      </c>
      <c r="H23" s="237"/>
      <c r="I23" s="237"/>
      <c r="J23" s="309"/>
      <c r="K23" s="230"/>
      <c r="L23" s="221"/>
      <c r="M23" s="281"/>
      <c r="N23" s="281"/>
      <c r="O23" s="59"/>
    </row>
    <row r="24" spans="2:15" s="70" customFormat="1" ht="22.5" customHeight="1" x14ac:dyDescent="0.3">
      <c r="B24" s="232"/>
      <c r="C24" s="306"/>
      <c r="D24" s="307"/>
      <c r="E24" s="269"/>
      <c r="F24" s="308"/>
      <c r="G24" s="73">
        <v>4</v>
      </c>
      <c r="H24" s="237"/>
      <c r="I24" s="237"/>
      <c r="J24" s="309"/>
      <c r="K24" s="230"/>
      <c r="L24" s="221"/>
      <c r="M24" s="281"/>
      <c r="N24" s="281"/>
      <c r="O24" s="59"/>
    </row>
    <row r="25" spans="2:15" s="70" customFormat="1" ht="36.75" hidden="1" customHeight="1" x14ac:dyDescent="0.3">
      <c r="B25" s="232"/>
      <c r="C25" s="306"/>
      <c r="D25" s="307"/>
      <c r="E25" s="269"/>
      <c r="F25" s="308"/>
      <c r="G25" s="73">
        <v>5</v>
      </c>
      <c r="H25" s="237"/>
      <c r="I25" s="237"/>
      <c r="J25" s="309"/>
      <c r="K25" s="230"/>
      <c r="L25" s="221"/>
      <c r="M25" s="281"/>
      <c r="N25" s="281"/>
      <c r="O25" s="59"/>
    </row>
    <row r="26" spans="2:15" s="70" customFormat="1" ht="37.5" hidden="1" customHeight="1" x14ac:dyDescent="0.3">
      <c r="B26" s="232"/>
      <c r="C26" s="306"/>
      <c r="D26" s="307"/>
      <c r="E26" s="269"/>
      <c r="F26" s="308"/>
      <c r="G26" s="73">
        <v>6</v>
      </c>
      <c r="H26" s="237"/>
      <c r="I26" s="237"/>
      <c r="J26" s="309"/>
      <c r="K26" s="230"/>
      <c r="L26" s="221"/>
      <c r="M26" s="281"/>
      <c r="N26" s="281"/>
      <c r="O26" s="59"/>
    </row>
    <row r="27" spans="2:15" s="70" customFormat="1" ht="37.5" hidden="1" customHeight="1" x14ac:dyDescent="0.3">
      <c r="B27" s="232"/>
      <c r="C27" s="306"/>
      <c r="D27" s="307"/>
      <c r="E27" s="269"/>
      <c r="F27" s="308"/>
      <c r="G27" s="73">
        <v>7</v>
      </c>
      <c r="H27" s="237"/>
      <c r="I27" s="237"/>
      <c r="J27" s="309"/>
      <c r="K27" s="230"/>
      <c r="L27" s="221"/>
      <c r="M27" s="281"/>
      <c r="N27" s="281"/>
      <c r="O27" s="59"/>
    </row>
    <row r="28" spans="2:15" s="70" customFormat="1" ht="45" customHeight="1" x14ac:dyDescent="0.3">
      <c r="B28" s="232"/>
      <c r="C28" s="306"/>
      <c r="D28" s="307"/>
      <c r="E28" s="269"/>
      <c r="F28" s="308"/>
      <c r="G28" s="75">
        <v>8</v>
      </c>
      <c r="H28" s="237"/>
      <c r="I28" s="237"/>
      <c r="J28" s="309"/>
      <c r="K28" s="230"/>
      <c r="L28" s="221"/>
      <c r="M28" s="281"/>
      <c r="N28" s="281"/>
      <c r="O28" s="59"/>
    </row>
    <row r="29" spans="2:15" s="70" customFormat="1" ht="21" customHeight="1" x14ac:dyDescent="0.3">
      <c r="B29" s="232" t="str">
        <f>+LEFT(C29,4)</f>
        <v>10.2</v>
      </c>
      <c r="C29" s="240" t="s">
        <v>306</v>
      </c>
      <c r="D29" s="241" t="s">
        <v>292</v>
      </c>
      <c r="E29" s="269" t="s">
        <v>303</v>
      </c>
      <c r="F29" s="234">
        <v>3</v>
      </c>
      <c r="G29" s="76">
        <v>1</v>
      </c>
      <c r="H29" s="237" t="s">
        <v>304</v>
      </c>
      <c r="I29" s="237" t="s">
        <v>305</v>
      </c>
      <c r="J29" s="257">
        <v>3</v>
      </c>
      <c r="K29" s="236" t="str">
        <f>+IF(OR(ISBLANK(F29),ISBLANK(J29)),"",IF(OR(AND(F29=1,J29=1),AND(F29=1,J29=2),AND(F29=1,J29=3)),"Deficiencia de control mayor (diseño y ejecución)",IF(OR(AND(F29=2,J29=2),AND(F29=3,J29=1),AND(F29=3,J29=2),AND(F29=2,J29=1)),"Deficiencia de control (diseño o ejecución)",IF(AND(F29=2,J29=3),"Oportunidad de mejora","Mantenimiento del control"))))</f>
        <v>Mantenimiento del control</v>
      </c>
      <c r="L29" s="221">
        <f>+IF(K29="",152,IF(K29="Deficiencia de control mayor (diseño y ejecución)",160,IF(K29="Deficiencia de control (diseño o ejecución)",180,IF(K29="Oportunidad de mejora",200,220))))</f>
        <v>220</v>
      </c>
      <c r="M29" s="281">
        <v>3.5478000000000001</v>
      </c>
      <c r="N29" s="281">
        <f>+L29+M29</f>
        <v>223.5478</v>
      </c>
      <c r="O29" s="59"/>
    </row>
    <row r="30" spans="2:15" s="70" customFormat="1" ht="21" customHeight="1" x14ac:dyDescent="0.3">
      <c r="B30" s="232"/>
      <c r="C30" s="240"/>
      <c r="D30" s="241"/>
      <c r="E30" s="269"/>
      <c r="F30" s="234"/>
      <c r="G30" s="73">
        <v>2</v>
      </c>
      <c r="H30" s="237"/>
      <c r="I30" s="237"/>
      <c r="J30" s="257"/>
      <c r="K30" s="236"/>
      <c r="L30" s="221"/>
      <c r="M30" s="281"/>
      <c r="N30" s="281"/>
      <c r="O30" s="59"/>
    </row>
    <row r="31" spans="2:15" s="70" customFormat="1" ht="21" customHeight="1" x14ac:dyDescent="0.3">
      <c r="B31" s="232"/>
      <c r="C31" s="240"/>
      <c r="D31" s="241"/>
      <c r="E31" s="269"/>
      <c r="F31" s="234"/>
      <c r="G31" s="73">
        <v>3</v>
      </c>
      <c r="H31" s="237"/>
      <c r="I31" s="237"/>
      <c r="J31" s="257"/>
      <c r="K31" s="236"/>
      <c r="L31" s="221"/>
      <c r="M31" s="281"/>
      <c r="N31" s="281"/>
      <c r="O31" s="59"/>
    </row>
    <row r="32" spans="2:15" s="70" customFormat="1" ht="21" customHeight="1" x14ac:dyDescent="0.3">
      <c r="B32" s="232"/>
      <c r="C32" s="240"/>
      <c r="D32" s="241"/>
      <c r="E32" s="269"/>
      <c r="F32" s="234"/>
      <c r="G32" s="73">
        <v>4</v>
      </c>
      <c r="H32" s="237"/>
      <c r="I32" s="237"/>
      <c r="J32" s="257"/>
      <c r="K32" s="236"/>
      <c r="L32" s="221"/>
      <c r="M32" s="281"/>
      <c r="N32" s="281"/>
      <c r="O32" s="59"/>
    </row>
    <row r="33" spans="2:15" s="70" customFormat="1" ht="21" customHeight="1" x14ac:dyDescent="0.3">
      <c r="B33" s="232"/>
      <c r="C33" s="240"/>
      <c r="D33" s="241"/>
      <c r="E33" s="269"/>
      <c r="F33" s="234"/>
      <c r="G33" s="73">
        <v>5</v>
      </c>
      <c r="H33" s="237"/>
      <c r="I33" s="237"/>
      <c r="J33" s="257"/>
      <c r="K33" s="236"/>
      <c r="L33" s="221"/>
      <c r="M33" s="281"/>
      <c r="N33" s="281"/>
      <c r="O33" s="59"/>
    </row>
    <row r="34" spans="2:15" s="70" customFormat="1" ht="21" customHeight="1" x14ac:dyDescent="0.3">
      <c r="B34" s="232"/>
      <c r="C34" s="240"/>
      <c r="D34" s="241"/>
      <c r="E34" s="269"/>
      <c r="F34" s="234"/>
      <c r="G34" s="73">
        <v>6</v>
      </c>
      <c r="H34" s="237"/>
      <c r="I34" s="237"/>
      <c r="J34" s="257"/>
      <c r="K34" s="236"/>
      <c r="L34" s="221"/>
      <c r="M34" s="281"/>
      <c r="N34" s="281"/>
      <c r="O34" s="59"/>
    </row>
    <row r="35" spans="2:15" s="70" customFormat="1" ht="21" customHeight="1" x14ac:dyDescent="0.3">
      <c r="B35" s="232"/>
      <c r="C35" s="240"/>
      <c r="D35" s="241"/>
      <c r="E35" s="269"/>
      <c r="F35" s="234"/>
      <c r="G35" s="73">
        <v>7</v>
      </c>
      <c r="H35" s="237"/>
      <c r="I35" s="237"/>
      <c r="J35" s="257"/>
      <c r="K35" s="236"/>
      <c r="L35" s="221"/>
      <c r="M35" s="281"/>
      <c r="N35" s="281"/>
      <c r="O35" s="59"/>
    </row>
    <row r="36" spans="2:15" s="70" customFormat="1" ht="27" customHeight="1" x14ac:dyDescent="0.3">
      <c r="B36" s="232"/>
      <c r="C36" s="240"/>
      <c r="D36" s="241"/>
      <c r="E36" s="269"/>
      <c r="F36" s="234"/>
      <c r="G36" s="75">
        <v>8</v>
      </c>
      <c r="H36" s="237"/>
      <c r="I36" s="237"/>
      <c r="J36" s="257"/>
      <c r="K36" s="236"/>
      <c r="L36" s="221"/>
      <c r="M36" s="281"/>
      <c r="N36" s="281"/>
      <c r="O36" s="59"/>
    </row>
    <row r="37" spans="2:15" s="70" customFormat="1" ht="21" customHeight="1" x14ac:dyDescent="0.3">
      <c r="B37" s="232" t="str">
        <f>+LEFT(C37,4)</f>
        <v>10.3</v>
      </c>
      <c r="C37" s="240" t="s">
        <v>307</v>
      </c>
      <c r="D37" s="241" t="s">
        <v>308</v>
      </c>
      <c r="E37" s="259" t="s">
        <v>309</v>
      </c>
      <c r="F37" s="234">
        <v>3</v>
      </c>
      <c r="G37" s="76">
        <v>1</v>
      </c>
      <c r="H37" s="256" t="s">
        <v>310</v>
      </c>
      <c r="I37" s="237" t="s">
        <v>311</v>
      </c>
      <c r="J37" s="257">
        <v>3</v>
      </c>
      <c r="K37" s="236" t="str">
        <f>+IF(OR(ISBLANK(F37),ISBLANK(J37)),"",IF(OR(AND(F37=1,J37=1),AND(F37=1,J37=2),AND(F37=1,J37=3)),"Deficiencia de control mayor (diseño y ejecución)",IF(OR(AND(F37=2,J37=2),AND(F37=3,J37=1),AND(F37=3,J37=2),AND(F37=2,J37=1)),"Deficiencia de control (diseño o ejecución)",IF(AND(F37=2,J37=3),"Oportunidad de mejora","Mantenimiento del control"))))</f>
        <v>Mantenimiento del control</v>
      </c>
      <c r="L37" s="221">
        <f>+IF(K37="",152,IF(K37="Deficiencia de control mayor (diseño y ejecución)",160,IF(K37="Deficiencia de control (diseño o ejecución)",180,IF(K37="Oportunidad de mejora",200,220))))</f>
        <v>220</v>
      </c>
      <c r="M37" s="281">
        <v>3.6457999999999999</v>
      </c>
      <c r="N37" s="281">
        <f>+L37+M37</f>
        <v>223.64580000000001</v>
      </c>
      <c r="O37" s="59"/>
    </row>
    <row r="38" spans="2:15" s="70" customFormat="1" ht="21" customHeight="1" x14ac:dyDescent="0.3">
      <c r="B38" s="232"/>
      <c r="C38" s="240"/>
      <c r="D38" s="241"/>
      <c r="E38" s="259"/>
      <c r="F38" s="234"/>
      <c r="G38" s="73">
        <v>2</v>
      </c>
      <c r="H38" s="256"/>
      <c r="I38" s="237"/>
      <c r="J38" s="257"/>
      <c r="K38" s="236"/>
      <c r="L38" s="221"/>
      <c r="M38" s="281"/>
      <c r="N38" s="281"/>
      <c r="O38" s="59"/>
    </row>
    <row r="39" spans="2:15" s="70" customFormat="1" ht="21" customHeight="1" x14ac:dyDescent="0.3">
      <c r="B39" s="232"/>
      <c r="C39" s="240"/>
      <c r="D39" s="241"/>
      <c r="E39" s="259"/>
      <c r="F39" s="234"/>
      <c r="G39" s="73">
        <v>3</v>
      </c>
      <c r="H39" s="256"/>
      <c r="I39" s="237"/>
      <c r="J39" s="257"/>
      <c r="K39" s="236"/>
      <c r="L39" s="221"/>
      <c r="M39" s="281"/>
      <c r="N39" s="281"/>
      <c r="O39" s="59"/>
    </row>
    <row r="40" spans="2:15" s="70" customFormat="1" ht="21" customHeight="1" x14ac:dyDescent="0.3">
      <c r="B40" s="232"/>
      <c r="C40" s="240"/>
      <c r="D40" s="241"/>
      <c r="E40" s="259"/>
      <c r="F40" s="234"/>
      <c r="G40" s="73">
        <v>4</v>
      </c>
      <c r="H40" s="256"/>
      <c r="I40" s="237"/>
      <c r="J40" s="257"/>
      <c r="K40" s="236"/>
      <c r="L40" s="221"/>
      <c r="M40" s="281"/>
      <c r="N40" s="281"/>
      <c r="O40" s="59"/>
    </row>
    <row r="41" spans="2:15" s="70" customFormat="1" ht="21" customHeight="1" x14ac:dyDescent="0.3">
      <c r="B41" s="232"/>
      <c r="C41" s="240"/>
      <c r="D41" s="241"/>
      <c r="E41" s="259"/>
      <c r="F41" s="234"/>
      <c r="G41" s="73">
        <v>5</v>
      </c>
      <c r="H41" s="256"/>
      <c r="I41" s="237"/>
      <c r="J41" s="257"/>
      <c r="K41" s="236"/>
      <c r="L41" s="221"/>
      <c r="M41" s="281"/>
      <c r="N41" s="281"/>
      <c r="O41" s="59"/>
    </row>
    <row r="42" spans="2:15" s="70" customFormat="1" ht="21" customHeight="1" x14ac:dyDescent="0.3">
      <c r="B42" s="232"/>
      <c r="C42" s="240"/>
      <c r="D42" s="241"/>
      <c r="E42" s="259"/>
      <c r="F42" s="234"/>
      <c r="G42" s="73">
        <v>6</v>
      </c>
      <c r="H42" s="256"/>
      <c r="I42" s="237"/>
      <c r="J42" s="257"/>
      <c r="K42" s="236"/>
      <c r="L42" s="221"/>
      <c r="M42" s="281"/>
      <c r="N42" s="281"/>
      <c r="O42" s="59"/>
    </row>
    <row r="43" spans="2:15" s="70" customFormat="1" ht="21" customHeight="1" x14ac:dyDescent="0.3">
      <c r="B43" s="232"/>
      <c r="C43" s="240"/>
      <c r="D43" s="241"/>
      <c r="E43" s="259"/>
      <c r="F43" s="234"/>
      <c r="G43" s="73">
        <v>7</v>
      </c>
      <c r="H43" s="256"/>
      <c r="I43" s="237"/>
      <c r="J43" s="257"/>
      <c r="K43" s="236"/>
      <c r="L43" s="221"/>
      <c r="M43" s="281"/>
      <c r="N43" s="281"/>
      <c r="O43" s="59"/>
    </row>
    <row r="44" spans="2:15" s="70" customFormat="1" ht="315" customHeight="1" x14ac:dyDescent="0.3">
      <c r="B44" s="232"/>
      <c r="C44" s="240"/>
      <c r="D44" s="241"/>
      <c r="E44" s="259"/>
      <c r="F44" s="234"/>
      <c r="G44" s="75">
        <v>8</v>
      </c>
      <c r="H44" s="256"/>
      <c r="I44" s="237"/>
      <c r="J44" s="257"/>
      <c r="K44" s="236"/>
      <c r="L44" s="221"/>
      <c r="M44" s="281"/>
      <c r="N44" s="281"/>
      <c r="O44" s="59"/>
    </row>
    <row r="45" spans="2:15" s="70" customFormat="1" ht="27" customHeight="1" x14ac:dyDescent="0.3">
      <c r="B45" s="310"/>
      <c r="C45" s="299" t="s">
        <v>312</v>
      </c>
      <c r="D45" s="300" t="s">
        <v>8</v>
      </c>
      <c r="E45" s="311" t="s">
        <v>301</v>
      </c>
      <c r="F45" s="312" t="s">
        <v>243</v>
      </c>
      <c r="G45" s="313" t="s">
        <v>115</v>
      </c>
      <c r="H45" s="313"/>
      <c r="I45" s="313"/>
      <c r="J45" s="312" t="s">
        <v>244</v>
      </c>
      <c r="K45" s="314" t="s">
        <v>150</v>
      </c>
      <c r="L45" s="291"/>
      <c r="M45" s="291"/>
      <c r="N45" s="291"/>
      <c r="O45" s="59"/>
    </row>
    <row r="46" spans="2:15" s="70" customFormat="1" ht="33" customHeight="1" x14ac:dyDescent="0.3">
      <c r="B46" s="310"/>
      <c r="C46" s="299"/>
      <c r="D46" s="300"/>
      <c r="E46" s="311"/>
      <c r="F46" s="312"/>
      <c r="G46" s="315" t="s">
        <v>13</v>
      </c>
      <c r="H46" s="316" t="s">
        <v>15</v>
      </c>
      <c r="I46" s="316" t="s">
        <v>17</v>
      </c>
      <c r="J46" s="312"/>
      <c r="K46" s="314"/>
      <c r="L46" s="291"/>
      <c r="M46" s="291"/>
      <c r="N46" s="291"/>
      <c r="O46" s="59"/>
    </row>
    <row r="47" spans="2:15" s="70" customFormat="1" ht="75" customHeight="1" x14ac:dyDescent="0.3">
      <c r="B47" s="310"/>
      <c r="C47" s="299"/>
      <c r="D47" s="300"/>
      <c r="E47" s="311"/>
      <c r="F47" s="312"/>
      <c r="G47" s="315"/>
      <c r="H47" s="316"/>
      <c r="I47" s="316"/>
      <c r="J47" s="312"/>
      <c r="K47" s="314"/>
      <c r="L47" s="291"/>
      <c r="M47" s="291"/>
      <c r="N47" s="291"/>
      <c r="O47" s="59"/>
    </row>
    <row r="48" spans="2:15" s="70" customFormat="1" ht="21" customHeight="1" x14ac:dyDescent="0.3">
      <c r="B48" s="232" t="str">
        <f>+LEFT(C48,4)</f>
        <v>11.1</v>
      </c>
      <c r="C48" s="240" t="s">
        <v>313</v>
      </c>
      <c r="D48" s="241" t="s">
        <v>314</v>
      </c>
      <c r="E48" s="317" t="s">
        <v>315</v>
      </c>
      <c r="F48" s="257">
        <v>3</v>
      </c>
      <c r="G48" s="76">
        <v>1</v>
      </c>
      <c r="H48" s="237" t="s">
        <v>316</v>
      </c>
      <c r="I48" s="237" t="s">
        <v>317</v>
      </c>
      <c r="J48" s="235">
        <v>2</v>
      </c>
      <c r="K48" s="236" t="str">
        <f>+IF(OR(ISBLANK(F48),ISBLANK(J48)),"",IF(OR(AND(F48=1,J48=1),AND(F48=1,J48=2),AND(F48=1,J48=3)),"Deficiencia de control mayor (diseño y ejecución)",IF(OR(AND(F48=2,J48=2),AND(F48=3,J48=1),AND(F48=3,J48=2),AND(F48=2,J48=1)),"Deficiencia de control (diseño o ejecución)",IF(AND(F48=2,J48=3),"Oportunidad de mejora","Mantenimiento del control"))))</f>
        <v>Deficiencia de control (diseño o ejecución)</v>
      </c>
      <c r="L48" s="221">
        <f>+IF(K48="",152,IF(K48="Deficiencia de control mayor (diseño y ejecución)",160,IF(K48="Deficiencia de control (diseño o ejecución)",180,IF(K48="Oportunidad de mejora",200,220))))</f>
        <v>180</v>
      </c>
      <c r="M48" s="281">
        <v>3.7896000000000001</v>
      </c>
      <c r="N48" s="281">
        <f>+L48+M48</f>
        <v>183.78960000000001</v>
      </c>
      <c r="O48" s="59"/>
    </row>
    <row r="49" spans="2:15" s="70" customFormat="1" ht="21" customHeight="1" x14ac:dyDescent="0.3">
      <c r="B49" s="232"/>
      <c r="C49" s="240"/>
      <c r="D49" s="241"/>
      <c r="E49" s="317"/>
      <c r="F49" s="257"/>
      <c r="G49" s="73"/>
      <c r="H49" s="237"/>
      <c r="I49" s="237"/>
      <c r="J49" s="235"/>
      <c r="K49" s="236"/>
      <c r="L49" s="221"/>
      <c r="M49" s="281"/>
      <c r="N49" s="281"/>
      <c r="O49" s="59"/>
    </row>
    <row r="50" spans="2:15" s="70" customFormat="1" ht="21" customHeight="1" x14ac:dyDescent="0.3">
      <c r="B50" s="232"/>
      <c r="C50" s="240"/>
      <c r="D50" s="241"/>
      <c r="E50" s="317"/>
      <c r="F50" s="257"/>
      <c r="G50" s="73"/>
      <c r="H50" s="237"/>
      <c r="I50" s="237"/>
      <c r="J50" s="235"/>
      <c r="K50" s="236"/>
      <c r="L50" s="221"/>
      <c r="M50" s="281"/>
      <c r="N50" s="281"/>
      <c r="O50" s="59"/>
    </row>
    <row r="51" spans="2:15" s="70" customFormat="1" ht="21" customHeight="1" x14ac:dyDescent="0.3">
      <c r="B51" s="232"/>
      <c r="C51" s="240"/>
      <c r="D51" s="241"/>
      <c r="E51" s="317"/>
      <c r="F51" s="257"/>
      <c r="G51" s="73"/>
      <c r="H51" s="237"/>
      <c r="I51" s="237"/>
      <c r="J51" s="235"/>
      <c r="K51" s="236"/>
      <c r="L51" s="221"/>
      <c r="M51" s="281"/>
      <c r="N51" s="281"/>
      <c r="O51" s="59"/>
    </row>
    <row r="52" spans="2:15" s="70" customFormat="1" ht="21" customHeight="1" x14ac:dyDescent="0.3">
      <c r="B52" s="232"/>
      <c r="C52" s="240"/>
      <c r="D52" s="241"/>
      <c r="E52" s="317"/>
      <c r="F52" s="257"/>
      <c r="G52" s="73"/>
      <c r="H52" s="237"/>
      <c r="I52" s="237"/>
      <c r="J52" s="235"/>
      <c r="K52" s="236"/>
      <c r="L52" s="221"/>
      <c r="M52" s="281"/>
      <c r="N52" s="281"/>
      <c r="O52" s="59"/>
    </row>
    <row r="53" spans="2:15" s="70" customFormat="1" ht="15" customHeight="1" x14ac:dyDescent="0.3">
      <c r="B53" s="232"/>
      <c r="C53" s="240"/>
      <c r="D53" s="241"/>
      <c r="E53" s="317"/>
      <c r="F53" s="257"/>
      <c r="G53" s="73"/>
      <c r="H53" s="237"/>
      <c r="I53" s="237"/>
      <c r="J53" s="235"/>
      <c r="K53" s="236"/>
      <c r="L53" s="221"/>
      <c r="M53" s="281"/>
      <c r="N53" s="281"/>
      <c r="O53" s="59"/>
    </row>
    <row r="54" spans="2:15" s="70" customFormat="1" ht="21" hidden="1" customHeight="1" x14ac:dyDescent="0.3">
      <c r="B54" s="232"/>
      <c r="C54" s="240"/>
      <c r="D54" s="241"/>
      <c r="E54" s="317"/>
      <c r="F54" s="257"/>
      <c r="G54" s="73"/>
      <c r="H54" s="237"/>
      <c r="I54" s="237"/>
      <c r="J54" s="235"/>
      <c r="K54" s="236"/>
      <c r="L54" s="221"/>
      <c r="M54" s="281"/>
      <c r="N54" s="281"/>
      <c r="O54" s="59"/>
    </row>
    <row r="55" spans="2:15" s="70" customFormat="1" ht="28.5" customHeight="1" x14ac:dyDescent="0.3">
      <c r="B55" s="232"/>
      <c r="C55" s="240"/>
      <c r="D55" s="241"/>
      <c r="E55" s="317"/>
      <c r="F55" s="257"/>
      <c r="G55" s="75"/>
      <c r="H55" s="237"/>
      <c r="I55" s="237"/>
      <c r="J55" s="235"/>
      <c r="K55" s="236"/>
      <c r="L55" s="221"/>
      <c r="M55" s="281"/>
      <c r="N55" s="281"/>
      <c r="O55" s="59"/>
    </row>
    <row r="56" spans="2:15" s="70" customFormat="1" ht="21.75" customHeight="1" x14ac:dyDescent="0.3">
      <c r="B56" s="232" t="str">
        <f>+LEFT(C56,4)</f>
        <v>11.2</v>
      </c>
      <c r="C56" s="240" t="s">
        <v>318</v>
      </c>
      <c r="D56" s="241" t="s">
        <v>314</v>
      </c>
      <c r="E56" s="237" t="s">
        <v>319</v>
      </c>
      <c r="F56" s="257">
        <v>3</v>
      </c>
      <c r="G56" s="76">
        <v>1</v>
      </c>
      <c r="H56" s="237" t="s">
        <v>320</v>
      </c>
      <c r="I56" s="237" t="s">
        <v>317</v>
      </c>
      <c r="J56" s="235">
        <v>2</v>
      </c>
      <c r="K56" s="236" t="str">
        <f>+IF(OR(ISBLANK(F56),ISBLANK(J56)),"",IF(OR(AND(F56=1,J56=1),AND(F56=1,J56=2),AND(F56=1,J56=3)),"Deficiencia de control mayor (diseño y ejecución)",IF(OR(AND(F56=2,J56=2),AND(F56=3,J56=1),AND(F56=3,J56=2),AND(F56=2,J56=1)),"Deficiencia de control (diseño o ejecución)",IF(AND(F56=2,J56=3),"Oportunidad de mejora","Mantenimiento del control"))))</f>
        <v>Deficiencia de control (diseño o ejecución)</v>
      </c>
      <c r="L56" s="221">
        <f>+IF(K56="",152,IF(K56="Deficiencia de control mayor (diseño y ejecución)",160,IF(K56="Deficiencia de control (diseño o ejecución)",180,IF(K56="Oportunidad de mejora",200,220))))</f>
        <v>180</v>
      </c>
      <c r="M56" s="281">
        <v>3.8456000000000001</v>
      </c>
      <c r="N56" s="281">
        <f>+L56+M56</f>
        <v>183.84559999999999</v>
      </c>
      <c r="O56" s="59"/>
    </row>
    <row r="57" spans="2:15" s="70" customFormat="1" ht="21.75" customHeight="1" x14ac:dyDescent="0.3">
      <c r="B57" s="232"/>
      <c r="C57" s="240"/>
      <c r="D57" s="241"/>
      <c r="E57" s="237"/>
      <c r="F57" s="257"/>
      <c r="G57" s="73"/>
      <c r="H57" s="237"/>
      <c r="I57" s="237"/>
      <c r="J57" s="235"/>
      <c r="K57" s="236"/>
      <c r="L57" s="221"/>
      <c r="M57" s="281"/>
      <c r="N57" s="281"/>
      <c r="O57" s="59"/>
    </row>
    <row r="58" spans="2:15" s="70" customFormat="1" ht="21.75" customHeight="1" x14ac:dyDescent="0.3">
      <c r="B58" s="232"/>
      <c r="C58" s="240"/>
      <c r="D58" s="241"/>
      <c r="E58" s="237"/>
      <c r="F58" s="257"/>
      <c r="G58" s="73"/>
      <c r="H58" s="237"/>
      <c r="I58" s="237"/>
      <c r="J58" s="235"/>
      <c r="K58" s="236"/>
      <c r="L58" s="221"/>
      <c r="M58" s="281"/>
      <c r="N58" s="281"/>
      <c r="O58" s="59"/>
    </row>
    <row r="59" spans="2:15" s="70" customFormat="1" ht="21.75" customHeight="1" x14ac:dyDescent="0.3">
      <c r="B59" s="232"/>
      <c r="C59" s="240"/>
      <c r="D59" s="241"/>
      <c r="E59" s="237"/>
      <c r="F59" s="257"/>
      <c r="G59" s="73"/>
      <c r="H59" s="237"/>
      <c r="I59" s="237"/>
      <c r="J59" s="235"/>
      <c r="K59" s="236"/>
      <c r="L59" s="221"/>
      <c r="M59" s="281"/>
      <c r="N59" s="281"/>
      <c r="O59" s="59"/>
    </row>
    <row r="60" spans="2:15" s="70" customFormat="1" ht="21.75" customHeight="1" x14ac:dyDescent="0.3">
      <c r="B60" s="232"/>
      <c r="C60" s="240"/>
      <c r="D60" s="241"/>
      <c r="E60" s="237"/>
      <c r="F60" s="257"/>
      <c r="G60" s="73"/>
      <c r="H60" s="237"/>
      <c r="I60" s="237"/>
      <c r="J60" s="235"/>
      <c r="K60" s="236"/>
      <c r="L60" s="221"/>
      <c r="M60" s="281"/>
      <c r="N60" s="281"/>
      <c r="O60" s="59"/>
    </row>
    <row r="61" spans="2:15" s="70" customFormat="1" ht="21.75" customHeight="1" x14ac:dyDescent="0.3">
      <c r="B61" s="232"/>
      <c r="C61" s="240"/>
      <c r="D61" s="241"/>
      <c r="E61" s="237"/>
      <c r="F61" s="257"/>
      <c r="G61" s="73"/>
      <c r="H61" s="237"/>
      <c r="I61" s="237"/>
      <c r="J61" s="235"/>
      <c r="K61" s="236"/>
      <c r="L61" s="221"/>
      <c r="M61" s="281"/>
      <c r="N61" s="281"/>
      <c r="O61" s="59"/>
    </row>
    <row r="62" spans="2:15" s="70" customFormat="1" ht="21.75" customHeight="1" x14ac:dyDescent="0.3">
      <c r="B62" s="232"/>
      <c r="C62" s="240"/>
      <c r="D62" s="241"/>
      <c r="E62" s="237"/>
      <c r="F62" s="257"/>
      <c r="G62" s="73"/>
      <c r="H62" s="237"/>
      <c r="I62" s="237"/>
      <c r="J62" s="235"/>
      <c r="K62" s="236"/>
      <c r="L62" s="221"/>
      <c r="M62" s="281"/>
      <c r="N62" s="281"/>
      <c r="O62" s="59"/>
    </row>
    <row r="63" spans="2:15" s="70" customFormat="1" ht="409.6" customHeight="1" x14ac:dyDescent="0.3">
      <c r="B63" s="232"/>
      <c r="C63" s="240"/>
      <c r="D63" s="241"/>
      <c r="E63" s="237"/>
      <c r="F63" s="257"/>
      <c r="G63" s="75"/>
      <c r="H63" s="237"/>
      <c r="I63" s="237"/>
      <c r="J63" s="235"/>
      <c r="K63" s="236"/>
      <c r="L63" s="221"/>
      <c r="M63" s="281"/>
      <c r="N63" s="281"/>
      <c r="O63" s="59"/>
    </row>
    <row r="64" spans="2:15" s="70" customFormat="1" ht="21.75" customHeight="1" x14ac:dyDescent="0.3">
      <c r="B64" s="232" t="str">
        <f>+LEFT(C64,4)</f>
        <v>11.3</v>
      </c>
      <c r="C64" s="240" t="s">
        <v>321</v>
      </c>
      <c r="D64" s="241" t="s">
        <v>322</v>
      </c>
      <c r="E64" s="317" t="s">
        <v>323</v>
      </c>
      <c r="F64" s="235">
        <v>2</v>
      </c>
      <c r="G64" s="76">
        <v>1</v>
      </c>
      <c r="H64" s="237" t="s">
        <v>324</v>
      </c>
      <c r="I64" s="237" t="s">
        <v>325</v>
      </c>
      <c r="J64" s="235">
        <v>2</v>
      </c>
      <c r="K64" s="236" t="str">
        <f>+IF(OR(ISBLANK(F64),ISBLANK(J64)),"",IF(OR(AND(F64=1,J64=1),AND(F64=1,J64=2),AND(F64=1,J64=3)),"Deficiencia de control mayor (diseño y ejecución)",IF(OR(AND(F64=2,J64=2),AND(F64=3,J64=1),AND(F64=3,J64=2),AND(F64=2,J64=1)),"Deficiencia de control (diseño o ejecución)",IF(AND(F64=2,J64=3),"Oportunidad de mejora","Mantenimiento del control"))))</f>
        <v>Deficiencia de control (diseño o ejecución)</v>
      </c>
      <c r="L64" s="221">
        <f>+IF(K64="",152,IF(K64="Deficiencia de control mayor (diseño y ejecución)",160,IF(K64="Deficiencia de control (diseño o ejecución)",180,IF(K64="Oportunidad de mejora",200,220))))</f>
        <v>180</v>
      </c>
      <c r="M64" s="281">
        <v>3.9653999999999998</v>
      </c>
      <c r="N64" s="281">
        <f>+L64+M64</f>
        <v>183.96539999999999</v>
      </c>
      <c r="O64" s="59"/>
    </row>
    <row r="65" spans="2:15" s="70" customFormat="1" ht="21.75" customHeight="1" x14ac:dyDescent="0.3">
      <c r="B65" s="232"/>
      <c r="C65" s="240"/>
      <c r="D65" s="241"/>
      <c r="E65" s="317"/>
      <c r="F65" s="235"/>
      <c r="G65" s="73"/>
      <c r="H65" s="237"/>
      <c r="I65" s="237"/>
      <c r="J65" s="235"/>
      <c r="K65" s="236"/>
      <c r="L65" s="221"/>
      <c r="M65" s="281"/>
      <c r="N65" s="281"/>
      <c r="O65" s="59"/>
    </row>
    <row r="66" spans="2:15" s="70" customFormat="1" ht="21.75" customHeight="1" x14ac:dyDescent="0.3">
      <c r="B66" s="232"/>
      <c r="C66" s="240"/>
      <c r="D66" s="241"/>
      <c r="E66" s="317"/>
      <c r="F66" s="235"/>
      <c r="G66" s="73"/>
      <c r="H66" s="237"/>
      <c r="I66" s="237"/>
      <c r="J66" s="235"/>
      <c r="K66" s="236"/>
      <c r="L66" s="221"/>
      <c r="M66" s="281"/>
      <c r="N66" s="281"/>
      <c r="O66" s="59"/>
    </row>
    <row r="67" spans="2:15" s="70" customFormat="1" ht="21.75" customHeight="1" x14ac:dyDescent="0.3">
      <c r="B67" s="232"/>
      <c r="C67" s="240"/>
      <c r="D67" s="241"/>
      <c r="E67" s="317"/>
      <c r="F67" s="235"/>
      <c r="G67" s="73"/>
      <c r="H67" s="237"/>
      <c r="I67" s="237"/>
      <c r="J67" s="235"/>
      <c r="K67" s="236"/>
      <c r="L67" s="221"/>
      <c r="M67" s="281"/>
      <c r="N67" s="281"/>
      <c r="O67" s="59"/>
    </row>
    <row r="68" spans="2:15" s="70" customFormat="1" ht="1.5" customHeight="1" x14ac:dyDescent="0.3">
      <c r="B68" s="232"/>
      <c r="C68" s="240"/>
      <c r="D68" s="241"/>
      <c r="E68" s="317"/>
      <c r="F68" s="235"/>
      <c r="G68" s="73"/>
      <c r="H68" s="237"/>
      <c r="I68" s="237"/>
      <c r="J68" s="235"/>
      <c r="K68" s="236"/>
      <c r="L68" s="221"/>
      <c r="M68" s="281"/>
      <c r="N68" s="281"/>
      <c r="O68" s="59"/>
    </row>
    <row r="69" spans="2:15" s="70" customFormat="1" ht="21.75" hidden="1" customHeight="1" x14ac:dyDescent="0.3">
      <c r="B69" s="232"/>
      <c r="C69" s="240"/>
      <c r="D69" s="241"/>
      <c r="E69" s="317"/>
      <c r="F69" s="235"/>
      <c r="G69" s="73"/>
      <c r="H69" s="237"/>
      <c r="I69" s="237"/>
      <c r="J69" s="235"/>
      <c r="K69" s="236"/>
      <c r="L69" s="221"/>
      <c r="M69" s="281"/>
      <c r="N69" s="281"/>
      <c r="O69" s="59"/>
    </row>
    <row r="70" spans="2:15" s="70" customFormat="1" ht="21.75" hidden="1" customHeight="1" x14ac:dyDescent="0.3">
      <c r="B70" s="232"/>
      <c r="C70" s="240"/>
      <c r="D70" s="241"/>
      <c r="E70" s="317"/>
      <c r="F70" s="235"/>
      <c r="G70" s="73"/>
      <c r="H70" s="237"/>
      <c r="I70" s="237"/>
      <c r="J70" s="235"/>
      <c r="K70" s="236"/>
      <c r="L70" s="221"/>
      <c r="M70" s="281"/>
      <c r="N70" s="281"/>
      <c r="O70" s="59"/>
    </row>
    <row r="71" spans="2:15" s="70" customFormat="1" ht="22.5" customHeight="1" x14ac:dyDescent="0.3">
      <c r="B71" s="232"/>
      <c r="C71" s="240"/>
      <c r="D71" s="241"/>
      <c r="E71" s="317"/>
      <c r="F71" s="235"/>
      <c r="G71" s="75"/>
      <c r="H71" s="237"/>
      <c r="I71" s="237"/>
      <c r="J71" s="235"/>
      <c r="K71" s="236"/>
      <c r="L71" s="221"/>
      <c r="M71" s="281"/>
      <c r="N71" s="281"/>
      <c r="O71" s="59"/>
    </row>
    <row r="72" spans="2:15" ht="16.5" customHeight="1" x14ac:dyDescent="0.3">
      <c r="B72" s="232" t="str">
        <f>+LEFT(C72,4)</f>
        <v>11.4</v>
      </c>
      <c r="C72" s="240" t="s">
        <v>326</v>
      </c>
      <c r="D72" s="241" t="s">
        <v>327</v>
      </c>
      <c r="E72" s="237" t="s">
        <v>328</v>
      </c>
      <c r="F72" s="257">
        <v>3</v>
      </c>
      <c r="G72" s="76">
        <v>1</v>
      </c>
      <c r="H72" s="237" t="s">
        <v>329</v>
      </c>
      <c r="I72" s="237" t="s">
        <v>330</v>
      </c>
      <c r="J72" s="235">
        <v>2</v>
      </c>
      <c r="K72" s="236" t="str">
        <f>+IF(OR(ISBLANK(F72),ISBLANK(J72)),"",IF(OR(AND(F72=1,J72=1),AND(F72=1,J72=2),AND(F72=1,J72=3)),"Deficiencia de control mayor (diseño y ejecución)",IF(OR(AND(F72=2,J72=2),AND(F72=3,J72=1),AND(F72=3,J72=2),AND(F72=2,J72=1)),"Deficiencia de control (diseño o ejecución)",IF(AND(F72=2,J72=3),"Oportunidad de mejora","Mantenimiento del control"))))</f>
        <v>Deficiencia de control (diseño o ejecución)</v>
      </c>
      <c r="L72" s="221">
        <f>+IF(K72="",152,IF(K72="Deficiencia de control mayor (diseño y ejecución)",160,IF(K72="Deficiencia de control (diseño o ejecución)",180,IF(K72="Oportunidad de mejora",200,220))))</f>
        <v>180</v>
      </c>
      <c r="M72" s="281">
        <v>4.0122999999999998</v>
      </c>
      <c r="N72" s="281">
        <f>+L72+M72</f>
        <v>184.01230000000001</v>
      </c>
    </row>
    <row r="73" spans="2:15" x14ac:dyDescent="0.3">
      <c r="B73" s="232"/>
      <c r="C73" s="240"/>
      <c r="D73" s="241"/>
      <c r="E73" s="237"/>
      <c r="F73" s="257"/>
      <c r="G73" s="73"/>
      <c r="H73" s="237"/>
      <c r="I73" s="237"/>
      <c r="J73" s="235"/>
      <c r="K73" s="236"/>
      <c r="L73" s="221"/>
      <c r="M73" s="281"/>
      <c r="N73" s="281"/>
    </row>
    <row r="74" spans="2:15" x14ac:dyDescent="0.3">
      <c r="B74" s="232"/>
      <c r="C74" s="240"/>
      <c r="D74" s="241"/>
      <c r="E74" s="237"/>
      <c r="F74" s="257"/>
      <c r="G74" s="73"/>
      <c r="H74" s="237"/>
      <c r="I74" s="237"/>
      <c r="J74" s="235"/>
      <c r="K74" s="236"/>
      <c r="L74" s="221"/>
      <c r="M74" s="281"/>
      <c r="N74" s="281"/>
    </row>
    <row r="75" spans="2:15" x14ac:dyDescent="0.3">
      <c r="B75" s="232"/>
      <c r="C75" s="240"/>
      <c r="D75" s="241"/>
      <c r="E75" s="237"/>
      <c r="F75" s="257"/>
      <c r="G75" s="73"/>
      <c r="H75" s="237"/>
      <c r="I75" s="237"/>
      <c r="J75" s="235"/>
      <c r="K75" s="236"/>
      <c r="L75" s="221"/>
      <c r="M75" s="281"/>
      <c r="N75" s="281"/>
    </row>
    <row r="76" spans="2:15" x14ac:dyDescent="0.3">
      <c r="B76" s="232"/>
      <c r="C76" s="240"/>
      <c r="D76" s="241"/>
      <c r="E76" s="237"/>
      <c r="F76" s="257"/>
      <c r="G76" s="73"/>
      <c r="H76" s="237"/>
      <c r="I76" s="237"/>
      <c r="J76" s="235"/>
      <c r="K76" s="236"/>
      <c r="L76" s="221"/>
      <c r="M76" s="281"/>
      <c r="N76" s="281"/>
    </row>
    <row r="77" spans="2:15" x14ac:dyDescent="0.3">
      <c r="B77" s="232"/>
      <c r="C77" s="240"/>
      <c r="D77" s="241"/>
      <c r="E77" s="237"/>
      <c r="F77" s="257"/>
      <c r="G77" s="73"/>
      <c r="H77" s="237"/>
      <c r="I77" s="237"/>
      <c r="J77" s="235"/>
      <c r="K77" s="236"/>
      <c r="L77" s="221"/>
      <c r="M77" s="281"/>
      <c r="N77" s="281"/>
    </row>
    <row r="78" spans="2:15" x14ac:dyDescent="0.3">
      <c r="B78" s="232"/>
      <c r="C78" s="240"/>
      <c r="D78" s="241"/>
      <c r="E78" s="237"/>
      <c r="F78" s="257"/>
      <c r="G78" s="73"/>
      <c r="H78" s="237"/>
      <c r="I78" s="237"/>
      <c r="J78" s="235"/>
      <c r="K78" s="236"/>
      <c r="L78" s="221"/>
      <c r="M78" s="281"/>
      <c r="N78" s="281"/>
    </row>
    <row r="79" spans="2:15" ht="118.5" customHeight="1" x14ac:dyDescent="0.3">
      <c r="B79" s="232"/>
      <c r="C79" s="240"/>
      <c r="D79" s="241"/>
      <c r="E79" s="237"/>
      <c r="F79" s="257"/>
      <c r="G79" s="75"/>
      <c r="H79" s="237"/>
      <c r="I79" s="237"/>
      <c r="J79" s="235"/>
      <c r="K79" s="236"/>
      <c r="L79" s="221"/>
      <c r="M79" s="281"/>
      <c r="N79" s="281"/>
    </row>
    <row r="80" spans="2:15" ht="22.5" customHeight="1" x14ac:dyDescent="0.3">
      <c r="B80" s="318"/>
      <c r="C80" s="319" t="s">
        <v>331</v>
      </c>
      <c r="D80" s="305" t="s">
        <v>8</v>
      </c>
      <c r="E80" s="311" t="s">
        <v>301</v>
      </c>
      <c r="F80" s="320" t="s">
        <v>243</v>
      </c>
      <c r="G80" s="321" t="s">
        <v>115</v>
      </c>
      <c r="H80" s="321"/>
      <c r="I80" s="321"/>
      <c r="J80" s="320" t="s">
        <v>244</v>
      </c>
      <c r="K80" s="322" t="s">
        <v>150</v>
      </c>
      <c r="L80" s="291"/>
      <c r="M80" s="291"/>
      <c r="N80" s="291"/>
    </row>
    <row r="81" spans="2:14" ht="22.5" customHeight="1" x14ac:dyDescent="0.3">
      <c r="B81" s="318"/>
      <c r="C81" s="318"/>
      <c r="D81" s="305"/>
      <c r="E81" s="311"/>
      <c r="F81" s="320"/>
      <c r="G81" s="323" t="s">
        <v>13</v>
      </c>
      <c r="H81" s="316" t="s">
        <v>15</v>
      </c>
      <c r="I81" s="316" t="s">
        <v>17</v>
      </c>
      <c r="J81" s="320"/>
      <c r="K81" s="322"/>
      <c r="L81" s="291"/>
      <c r="M81" s="291"/>
      <c r="N81" s="291"/>
    </row>
    <row r="82" spans="2:14" ht="75" customHeight="1" x14ac:dyDescent="0.3">
      <c r="B82" s="318"/>
      <c r="C82" s="318"/>
      <c r="D82" s="305"/>
      <c r="E82" s="311"/>
      <c r="F82" s="320"/>
      <c r="G82" s="323"/>
      <c r="H82" s="316"/>
      <c r="I82" s="316"/>
      <c r="J82" s="320"/>
      <c r="K82" s="322"/>
      <c r="L82" s="291"/>
      <c r="M82" s="291"/>
      <c r="N82" s="291"/>
    </row>
    <row r="83" spans="2:14" ht="28.5" customHeight="1" x14ac:dyDescent="0.3">
      <c r="B83" s="232" t="str">
        <f>+LEFT(C83,4)</f>
        <v>12.1</v>
      </c>
      <c r="C83" s="240" t="s">
        <v>332</v>
      </c>
      <c r="D83" s="241" t="s">
        <v>333</v>
      </c>
      <c r="E83" s="237" t="s">
        <v>334</v>
      </c>
      <c r="F83" s="257">
        <v>3</v>
      </c>
      <c r="G83" s="76">
        <v>1</v>
      </c>
      <c r="H83" s="237" t="s">
        <v>335</v>
      </c>
      <c r="I83" s="237" t="s">
        <v>336</v>
      </c>
      <c r="J83" s="257">
        <v>3</v>
      </c>
      <c r="K83" s="236" t="str">
        <f>+IF(OR(ISBLANK(F83),ISBLANK(J83)),"",IF(OR(AND(F83=1,J83=1),AND(F83=1,J83=2),AND(F83=1,J83=3)),"Deficiencia de control mayor (diseño y ejecución)",IF(OR(AND(F83=2,J83=2),AND(F83=3,J83=1),AND(F83=3,J83=2),AND(F83=2,J83=1)),"Deficiencia de control (diseño o ejecución)",IF(AND(F83=2,J83=3),"Oportunidad de mejora","Mantenimiento del control"))))</f>
        <v>Mantenimiento del control</v>
      </c>
      <c r="L83" s="221">
        <f>+IF(K83="",152,IF(K83="Deficiencia de control mayor (diseño y ejecución)",160,IF(K83="Deficiencia de control (diseño o ejecución)",180,IF(K83="Oportunidad de mejora",200,220))))</f>
        <v>220</v>
      </c>
      <c r="M83" s="281">
        <v>4.1235999999999997</v>
      </c>
      <c r="N83" s="281">
        <f>+L83+M83</f>
        <v>224.12360000000001</v>
      </c>
    </row>
    <row r="84" spans="2:14" ht="28.5" customHeight="1" x14ac:dyDescent="0.3">
      <c r="B84" s="232"/>
      <c r="C84" s="240"/>
      <c r="D84" s="241"/>
      <c r="E84" s="237"/>
      <c r="F84" s="257"/>
      <c r="G84" s="73"/>
      <c r="H84" s="237"/>
      <c r="I84" s="237"/>
      <c r="J84" s="257"/>
      <c r="K84" s="236"/>
      <c r="L84" s="221"/>
      <c r="M84" s="281"/>
      <c r="N84" s="281"/>
    </row>
    <row r="85" spans="2:14" ht="28.5" customHeight="1" x14ac:dyDescent="0.3">
      <c r="B85" s="232"/>
      <c r="C85" s="240"/>
      <c r="D85" s="241"/>
      <c r="E85" s="237"/>
      <c r="F85" s="257"/>
      <c r="G85" s="73"/>
      <c r="H85" s="237"/>
      <c r="I85" s="237"/>
      <c r="J85" s="257"/>
      <c r="K85" s="236"/>
      <c r="L85" s="221"/>
      <c r="M85" s="281"/>
      <c r="N85" s="281"/>
    </row>
    <row r="86" spans="2:14" ht="28.5" customHeight="1" x14ac:dyDescent="0.3">
      <c r="B86" s="232"/>
      <c r="C86" s="240"/>
      <c r="D86" s="241"/>
      <c r="E86" s="237"/>
      <c r="F86" s="257"/>
      <c r="G86" s="73"/>
      <c r="H86" s="237"/>
      <c r="I86" s="237"/>
      <c r="J86" s="257"/>
      <c r="K86" s="236"/>
      <c r="L86" s="221"/>
      <c r="M86" s="281"/>
      <c r="N86" s="281"/>
    </row>
    <row r="87" spans="2:14" ht="28.5" customHeight="1" x14ac:dyDescent="0.3">
      <c r="B87" s="232"/>
      <c r="C87" s="240"/>
      <c r="D87" s="241"/>
      <c r="E87" s="237"/>
      <c r="F87" s="257"/>
      <c r="G87" s="73"/>
      <c r="H87" s="237"/>
      <c r="I87" s="237"/>
      <c r="J87" s="257"/>
      <c r="K87" s="236"/>
      <c r="L87" s="221"/>
      <c r="M87" s="281"/>
      <c r="N87" s="281"/>
    </row>
    <row r="88" spans="2:14" ht="28.5" customHeight="1" x14ac:dyDescent="0.3">
      <c r="B88" s="232"/>
      <c r="C88" s="240"/>
      <c r="D88" s="241"/>
      <c r="E88" s="237"/>
      <c r="F88" s="257"/>
      <c r="G88" s="73"/>
      <c r="H88" s="237"/>
      <c r="I88" s="237"/>
      <c r="J88" s="257"/>
      <c r="K88" s="236"/>
      <c r="L88" s="221"/>
      <c r="M88" s="281"/>
      <c r="N88" s="281"/>
    </row>
    <row r="89" spans="2:14" ht="28.5" customHeight="1" x14ac:dyDescent="0.3">
      <c r="B89" s="232"/>
      <c r="C89" s="240"/>
      <c r="D89" s="241"/>
      <c r="E89" s="237"/>
      <c r="F89" s="257"/>
      <c r="G89" s="73"/>
      <c r="H89" s="237"/>
      <c r="I89" s="237"/>
      <c r="J89" s="257"/>
      <c r="K89" s="236"/>
      <c r="L89" s="221"/>
      <c r="M89" s="281"/>
      <c r="N89" s="281"/>
    </row>
    <row r="90" spans="2:14" ht="61.5" customHeight="1" x14ac:dyDescent="0.3">
      <c r="B90" s="232"/>
      <c r="C90" s="240"/>
      <c r="D90" s="241"/>
      <c r="E90" s="237"/>
      <c r="F90" s="257"/>
      <c r="G90" s="75"/>
      <c r="H90" s="237"/>
      <c r="I90" s="237"/>
      <c r="J90" s="257"/>
      <c r="K90" s="236"/>
      <c r="L90" s="221"/>
      <c r="M90" s="281"/>
      <c r="N90" s="281"/>
    </row>
    <row r="91" spans="2:14" ht="16.5" customHeight="1" x14ac:dyDescent="0.3">
      <c r="B91" s="232" t="str">
        <f>+LEFT(C91,4)</f>
        <v>12.2</v>
      </c>
      <c r="C91" s="240" t="s">
        <v>337</v>
      </c>
      <c r="D91" s="241" t="s">
        <v>338</v>
      </c>
      <c r="E91" s="237" t="s">
        <v>339</v>
      </c>
      <c r="F91" s="257">
        <v>3</v>
      </c>
      <c r="G91" s="76">
        <v>1</v>
      </c>
      <c r="H91" s="237" t="s">
        <v>340</v>
      </c>
      <c r="I91" s="237" t="s">
        <v>341</v>
      </c>
      <c r="J91" s="257">
        <v>3</v>
      </c>
      <c r="K91" s="236" t="str">
        <f>+IF(OR(ISBLANK(F91),ISBLANK(J91)),"",IF(OR(AND(F91=1,J91=1),AND(F91=1,J91=2),AND(F91=1,J91=3)),"Deficiencia de control mayor (diseño y ejecución)",IF(OR(AND(F91=2,J91=2),AND(F91=3,J91=1),AND(F91=3,J91=2),AND(F91=2,J91=1)),"Deficiencia de control (diseño o ejecución)",IF(AND(F91=2,J91=3),"Oportunidad de mejora","Mantenimiento del control"))))</f>
        <v>Mantenimiento del control</v>
      </c>
      <c r="L91" s="221">
        <f>+IF(K91="",152,IF(K91="Deficiencia de control mayor (diseño y ejecución)",160,IF(K91="Deficiencia de control (diseño o ejecución)",180,IF(K91="Oportunidad de mejora",200,220))))</f>
        <v>220</v>
      </c>
      <c r="M91" s="281">
        <v>4.2365000000000004</v>
      </c>
      <c r="N91" s="324">
        <f>+L91+M91</f>
        <v>224.23650000000001</v>
      </c>
    </row>
    <row r="92" spans="2:14" x14ac:dyDescent="0.3">
      <c r="B92" s="232"/>
      <c r="C92" s="240"/>
      <c r="D92" s="241"/>
      <c r="E92" s="237"/>
      <c r="F92" s="257"/>
      <c r="G92" s="73"/>
      <c r="H92" s="237"/>
      <c r="I92" s="237"/>
      <c r="J92" s="257"/>
      <c r="K92" s="236"/>
      <c r="L92" s="221"/>
      <c r="M92" s="281"/>
      <c r="N92" s="324"/>
    </row>
    <row r="93" spans="2:14" x14ac:dyDescent="0.3">
      <c r="B93" s="232"/>
      <c r="C93" s="240"/>
      <c r="D93" s="241"/>
      <c r="E93" s="237"/>
      <c r="F93" s="257"/>
      <c r="G93" s="73"/>
      <c r="H93" s="237"/>
      <c r="I93" s="237"/>
      <c r="J93" s="257"/>
      <c r="K93" s="236"/>
      <c r="L93" s="221"/>
      <c r="M93" s="281"/>
      <c r="N93" s="324"/>
    </row>
    <row r="94" spans="2:14" x14ac:dyDescent="0.3">
      <c r="B94" s="232"/>
      <c r="C94" s="240"/>
      <c r="D94" s="241"/>
      <c r="E94" s="237"/>
      <c r="F94" s="257"/>
      <c r="G94" s="73"/>
      <c r="H94" s="237"/>
      <c r="I94" s="237"/>
      <c r="J94" s="257"/>
      <c r="K94" s="236"/>
      <c r="L94" s="221"/>
      <c r="M94" s="281"/>
      <c r="N94" s="324"/>
    </row>
    <row r="95" spans="2:14" x14ac:dyDescent="0.3">
      <c r="B95" s="232"/>
      <c r="C95" s="240"/>
      <c r="D95" s="241"/>
      <c r="E95" s="237"/>
      <c r="F95" s="257"/>
      <c r="G95" s="73"/>
      <c r="H95" s="237"/>
      <c r="I95" s="237"/>
      <c r="J95" s="257"/>
      <c r="K95" s="236"/>
      <c r="L95" s="221"/>
      <c r="M95" s="281"/>
      <c r="N95" s="324"/>
    </row>
    <row r="96" spans="2:14" x14ac:dyDescent="0.3">
      <c r="B96" s="232"/>
      <c r="C96" s="240"/>
      <c r="D96" s="241"/>
      <c r="E96" s="237"/>
      <c r="F96" s="257"/>
      <c r="G96" s="73"/>
      <c r="H96" s="237"/>
      <c r="I96" s="237"/>
      <c r="J96" s="257"/>
      <c r="K96" s="236"/>
      <c r="L96" s="221"/>
      <c r="M96" s="281"/>
      <c r="N96" s="324"/>
    </row>
    <row r="97" spans="2:14" x14ac:dyDescent="0.3">
      <c r="B97" s="232"/>
      <c r="C97" s="240"/>
      <c r="D97" s="241"/>
      <c r="E97" s="237"/>
      <c r="F97" s="257"/>
      <c r="G97" s="73"/>
      <c r="H97" s="237"/>
      <c r="I97" s="237"/>
      <c r="J97" s="257"/>
      <c r="K97" s="236"/>
      <c r="L97" s="221"/>
      <c r="M97" s="281"/>
      <c r="N97" s="324"/>
    </row>
    <row r="98" spans="2:14" ht="156" customHeight="1" x14ac:dyDescent="0.3">
      <c r="B98" s="232"/>
      <c r="C98" s="240"/>
      <c r="D98" s="241"/>
      <c r="E98" s="237"/>
      <c r="F98" s="257"/>
      <c r="G98" s="75"/>
      <c r="H98" s="237"/>
      <c r="I98" s="237"/>
      <c r="J98" s="257"/>
      <c r="K98" s="236"/>
      <c r="L98" s="221"/>
      <c r="M98" s="281"/>
      <c r="N98" s="324"/>
    </row>
    <row r="99" spans="2:14" ht="16.5" customHeight="1" x14ac:dyDescent="0.3">
      <c r="B99" s="232" t="str">
        <f>+LEFT(C99,4)</f>
        <v>12.3</v>
      </c>
      <c r="C99" s="240" t="s">
        <v>342</v>
      </c>
      <c r="D99" s="241" t="s">
        <v>343</v>
      </c>
      <c r="E99" s="237" t="s">
        <v>344</v>
      </c>
      <c r="F99" s="257">
        <v>3</v>
      </c>
      <c r="G99" s="76">
        <v>1</v>
      </c>
      <c r="H99" s="237" t="s">
        <v>345</v>
      </c>
      <c r="I99" s="237" t="s">
        <v>346</v>
      </c>
      <c r="J99" s="257">
        <v>3</v>
      </c>
      <c r="K99" s="236" t="str">
        <f>+IF(OR(ISBLANK(F99),ISBLANK(J99)),"",IF(OR(AND(F99=1,J99=1),AND(F99=1,J99=2),AND(F99=1,J99=3)),"Deficiencia de control mayor (diseño y ejecución)",IF(OR(AND(F99=2,J99=2),AND(F99=3,J99=1),AND(F99=3,J99=2),AND(F99=2,J99=1)),"Deficiencia de control (diseño o ejecución)",IF(AND(F99=2,J99=3),"Oportunidad de mejora","Mantenimiento del control"))))</f>
        <v>Mantenimiento del control</v>
      </c>
      <c r="L99" s="221">
        <f>+IF(K99="",152,IF(K99="Deficiencia de control mayor (diseño y ejecución)",160,IF(K99="Deficiencia de control (diseño o ejecución)",180,IF(K99="Oportunidad de mejora",200,220))))</f>
        <v>220</v>
      </c>
      <c r="M99" s="281">
        <v>4.2365599999999999</v>
      </c>
      <c r="N99" s="324">
        <f>+L99+M99</f>
        <v>224.23656</v>
      </c>
    </row>
    <row r="100" spans="2:14" x14ac:dyDescent="0.3">
      <c r="B100" s="232"/>
      <c r="C100" s="240"/>
      <c r="D100" s="241"/>
      <c r="E100" s="237"/>
      <c r="F100" s="257"/>
      <c r="G100" s="73"/>
      <c r="H100" s="237"/>
      <c r="I100" s="237"/>
      <c r="J100" s="257"/>
      <c r="K100" s="236"/>
      <c r="L100" s="221"/>
      <c r="M100" s="281"/>
      <c r="N100" s="324"/>
    </row>
    <row r="101" spans="2:14" x14ac:dyDescent="0.3">
      <c r="B101" s="232"/>
      <c r="C101" s="240"/>
      <c r="D101" s="241"/>
      <c r="E101" s="237"/>
      <c r="F101" s="257"/>
      <c r="G101" s="73"/>
      <c r="H101" s="237"/>
      <c r="I101" s="237"/>
      <c r="J101" s="257"/>
      <c r="K101" s="236"/>
      <c r="L101" s="221"/>
      <c r="M101" s="281"/>
      <c r="N101" s="324"/>
    </row>
    <row r="102" spans="2:14" x14ac:dyDescent="0.3">
      <c r="B102" s="232"/>
      <c r="C102" s="240"/>
      <c r="D102" s="241"/>
      <c r="E102" s="237"/>
      <c r="F102" s="257"/>
      <c r="G102" s="73"/>
      <c r="H102" s="237"/>
      <c r="I102" s="237"/>
      <c r="J102" s="257"/>
      <c r="K102" s="236"/>
      <c r="L102" s="221"/>
      <c r="M102" s="281"/>
      <c r="N102" s="324"/>
    </row>
    <row r="103" spans="2:14" x14ac:dyDescent="0.3">
      <c r="B103" s="232"/>
      <c r="C103" s="240"/>
      <c r="D103" s="241"/>
      <c r="E103" s="237"/>
      <c r="F103" s="257"/>
      <c r="G103" s="73"/>
      <c r="H103" s="237"/>
      <c r="I103" s="237"/>
      <c r="J103" s="257"/>
      <c r="K103" s="236"/>
      <c r="L103" s="221"/>
      <c r="M103" s="281"/>
      <c r="N103" s="324"/>
    </row>
    <row r="104" spans="2:14" x14ac:dyDescent="0.3">
      <c r="B104" s="232"/>
      <c r="C104" s="240"/>
      <c r="D104" s="241"/>
      <c r="E104" s="237"/>
      <c r="F104" s="257"/>
      <c r="G104" s="73"/>
      <c r="H104" s="237"/>
      <c r="I104" s="237"/>
      <c r="J104" s="257"/>
      <c r="K104" s="236"/>
      <c r="L104" s="221"/>
      <c r="M104" s="281"/>
      <c r="N104" s="324"/>
    </row>
    <row r="105" spans="2:14" x14ac:dyDescent="0.3">
      <c r="B105" s="232"/>
      <c r="C105" s="240"/>
      <c r="D105" s="241"/>
      <c r="E105" s="237"/>
      <c r="F105" s="257"/>
      <c r="G105" s="73"/>
      <c r="H105" s="237"/>
      <c r="I105" s="237"/>
      <c r="J105" s="257"/>
      <c r="K105" s="236"/>
      <c r="L105" s="221"/>
      <c r="M105" s="281"/>
      <c r="N105" s="324"/>
    </row>
    <row r="106" spans="2:14" ht="162" customHeight="1" x14ac:dyDescent="0.3">
      <c r="B106" s="232"/>
      <c r="C106" s="240"/>
      <c r="D106" s="241"/>
      <c r="E106" s="237"/>
      <c r="F106" s="257"/>
      <c r="G106" s="75"/>
      <c r="H106" s="237"/>
      <c r="I106" s="237"/>
      <c r="J106" s="257"/>
      <c r="K106" s="236"/>
      <c r="L106" s="221"/>
      <c r="M106" s="281"/>
      <c r="N106" s="324"/>
    </row>
    <row r="107" spans="2:14" ht="16.5" customHeight="1" x14ac:dyDescent="0.3">
      <c r="B107" s="232" t="str">
        <f>+LEFT(C107,4)</f>
        <v>12.4</v>
      </c>
      <c r="C107" s="240" t="s">
        <v>347</v>
      </c>
      <c r="D107" s="241" t="s">
        <v>348</v>
      </c>
      <c r="E107" s="237" t="s">
        <v>349</v>
      </c>
      <c r="F107" s="257">
        <v>3</v>
      </c>
      <c r="G107" s="76">
        <v>1</v>
      </c>
      <c r="H107" s="237" t="s">
        <v>350</v>
      </c>
      <c r="I107" s="237" t="s">
        <v>351</v>
      </c>
      <c r="J107" s="235">
        <v>2</v>
      </c>
      <c r="K107" s="236" t="str">
        <f>+IF(OR(ISBLANK(F107),ISBLANK(J107)),"",IF(OR(AND(F107=1,J107=1),AND(F107=1,J107=2),AND(F107=1,J107=3)),"Deficiencia de control mayor (diseño y ejecución)",IF(OR(AND(F107=2,J107=2),AND(F107=3,J107=1),AND(F107=3,J107=2),AND(F107=2,J107=1)),"Deficiencia de control (diseño o ejecución)",IF(AND(F107=2,J107=3),"Oportunidad de mejora","Mantenimiento del control"))))</f>
        <v>Deficiencia de control (diseño o ejecución)</v>
      </c>
      <c r="L107" s="221">
        <f>+IF(K107="",152,IF(K107="Deficiencia de control mayor (diseño y ejecución)",160,IF(K107="Deficiencia de control (diseño o ejecución)",180,IF(K107="Oportunidad de mejora",200,220))))</f>
        <v>180</v>
      </c>
      <c r="M107" s="281">
        <v>4.2365680000000001</v>
      </c>
      <c r="N107" s="324">
        <f>+L107+M107</f>
        <v>184.23656800000001</v>
      </c>
    </row>
    <row r="108" spans="2:14" x14ac:dyDescent="0.3">
      <c r="B108" s="232"/>
      <c r="C108" s="240"/>
      <c r="D108" s="241"/>
      <c r="E108" s="237"/>
      <c r="F108" s="257"/>
      <c r="G108" s="73"/>
      <c r="H108" s="237"/>
      <c r="I108" s="237"/>
      <c r="J108" s="235"/>
      <c r="K108" s="236"/>
      <c r="L108" s="221"/>
      <c r="M108" s="281"/>
      <c r="N108" s="324"/>
    </row>
    <row r="109" spans="2:14" x14ac:dyDescent="0.3">
      <c r="B109" s="232"/>
      <c r="C109" s="240"/>
      <c r="D109" s="241"/>
      <c r="E109" s="237"/>
      <c r="F109" s="257"/>
      <c r="G109" s="73"/>
      <c r="H109" s="237"/>
      <c r="I109" s="237"/>
      <c r="J109" s="235"/>
      <c r="K109" s="236"/>
      <c r="L109" s="221"/>
      <c r="M109" s="281"/>
      <c r="N109" s="324"/>
    </row>
    <row r="110" spans="2:14" x14ac:dyDescent="0.3">
      <c r="B110" s="232"/>
      <c r="C110" s="240"/>
      <c r="D110" s="241"/>
      <c r="E110" s="237"/>
      <c r="F110" s="257"/>
      <c r="G110" s="73"/>
      <c r="H110" s="237"/>
      <c r="I110" s="237"/>
      <c r="J110" s="235"/>
      <c r="K110" s="236"/>
      <c r="L110" s="221"/>
      <c r="M110" s="281"/>
      <c r="N110" s="324"/>
    </row>
    <row r="111" spans="2:14" x14ac:dyDescent="0.3">
      <c r="B111" s="232"/>
      <c r="C111" s="240"/>
      <c r="D111" s="241"/>
      <c r="E111" s="237"/>
      <c r="F111" s="257"/>
      <c r="G111" s="73"/>
      <c r="H111" s="237"/>
      <c r="I111" s="237"/>
      <c r="J111" s="235"/>
      <c r="K111" s="236"/>
      <c r="L111" s="221"/>
      <c r="M111" s="281"/>
      <c r="N111" s="324"/>
    </row>
    <row r="112" spans="2:14" x14ac:dyDescent="0.3">
      <c r="B112" s="232"/>
      <c r="C112" s="240"/>
      <c r="D112" s="241"/>
      <c r="E112" s="237"/>
      <c r="F112" s="257"/>
      <c r="G112" s="73"/>
      <c r="H112" s="237"/>
      <c r="I112" s="237"/>
      <c r="J112" s="235"/>
      <c r="K112" s="236"/>
      <c r="L112" s="221"/>
      <c r="M112" s="281"/>
      <c r="N112" s="324"/>
    </row>
    <row r="113" spans="2:14" x14ac:dyDescent="0.3">
      <c r="B113" s="232"/>
      <c r="C113" s="240"/>
      <c r="D113" s="241"/>
      <c r="E113" s="237"/>
      <c r="F113" s="257"/>
      <c r="G113" s="73"/>
      <c r="H113" s="237"/>
      <c r="I113" s="237"/>
      <c r="J113" s="235"/>
      <c r="K113" s="236"/>
      <c r="L113" s="221"/>
      <c r="M113" s="281"/>
      <c r="N113" s="324"/>
    </row>
    <row r="114" spans="2:14" ht="156" customHeight="1" x14ac:dyDescent="0.3">
      <c r="B114" s="232"/>
      <c r="C114" s="240"/>
      <c r="D114" s="241"/>
      <c r="E114" s="237"/>
      <c r="F114" s="257"/>
      <c r="G114" s="75"/>
      <c r="H114" s="237"/>
      <c r="I114" s="237"/>
      <c r="J114" s="235"/>
      <c r="K114" s="236"/>
      <c r="L114" s="221"/>
      <c r="M114" s="281"/>
      <c r="N114" s="324"/>
    </row>
    <row r="115" spans="2:14" ht="22.5" customHeight="1" x14ac:dyDescent="0.3">
      <c r="B115" s="232" t="str">
        <f>+LEFT(C115,4)</f>
        <v>12.5</v>
      </c>
      <c r="C115" s="240" t="s">
        <v>352</v>
      </c>
      <c r="D115" s="241" t="s">
        <v>353</v>
      </c>
      <c r="E115" s="237" t="s">
        <v>354</v>
      </c>
      <c r="F115" s="257">
        <v>3</v>
      </c>
      <c r="G115" s="76">
        <v>1</v>
      </c>
      <c r="H115" s="237" t="s">
        <v>350</v>
      </c>
      <c r="I115" s="237" t="s">
        <v>355</v>
      </c>
      <c r="J115" s="235">
        <v>2</v>
      </c>
      <c r="K115" s="236" t="str">
        <f>+IF(OR(ISBLANK(F115),ISBLANK(J115)),"",IF(OR(AND(F115=1,J115=1),AND(F115=1,J115=2),AND(F115=1,J115=3)),"Deficiencia de control mayor (diseño y ejecución)",IF(OR(AND(F115=2,J115=2),AND(F115=3,J115=1),AND(F115=3,J115=2),AND(F115=2,J115=1)),"Deficiencia de control (diseño o ejecución)",IF(AND(F115=2,J115=3),"Oportunidad de mejora","Mantenimiento del control"))))</f>
        <v>Deficiencia de control (diseño o ejecución)</v>
      </c>
      <c r="L115" s="221">
        <f>+IF(K115="",152,IF(K115="Deficiencia de control mayor (diseño y ejecución)",160,IF(K115="Deficiencia de control (diseño o ejecución)",180,IF(K115="Oportunidad de mejora",200,220))))</f>
        <v>180</v>
      </c>
      <c r="M115" s="281">
        <v>4.3569000000000004</v>
      </c>
      <c r="N115" s="281">
        <f>+L115+M115</f>
        <v>184.3569</v>
      </c>
    </row>
    <row r="116" spans="2:14" ht="22.5" customHeight="1" x14ac:dyDescent="0.3">
      <c r="B116" s="232"/>
      <c r="C116" s="240"/>
      <c r="D116" s="241"/>
      <c r="E116" s="237"/>
      <c r="F116" s="257"/>
      <c r="G116" s="73"/>
      <c r="H116" s="237"/>
      <c r="I116" s="237"/>
      <c r="J116" s="235"/>
      <c r="K116" s="236"/>
      <c r="L116" s="221"/>
      <c r="M116" s="281"/>
      <c r="N116" s="281"/>
    </row>
    <row r="117" spans="2:14" ht="22.5" customHeight="1" x14ac:dyDescent="0.3">
      <c r="B117" s="232"/>
      <c r="C117" s="240"/>
      <c r="D117" s="241"/>
      <c r="E117" s="237"/>
      <c r="F117" s="257"/>
      <c r="G117" s="73"/>
      <c r="H117" s="237"/>
      <c r="I117" s="237"/>
      <c r="J117" s="235"/>
      <c r="K117" s="236"/>
      <c r="L117" s="221"/>
      <c r="M117" s="281"/>
      <c r="N117" s="281"/>
    </row>
    <row r="118" spans="2:14" ht="22.5" customHeight="1" x14ac:dyDescent="0.3">
      <c r="B118" s="232"/>
      <c r="C118" s="240"/>
      <c r="D118" s="241"/>
      <c r="E118" s="237"/>
      <c r="F118" s="257"/>
      <c r="G118" s="73"/>
      <c r="H118" s="237"/>
      <c r="I118" s="237"/>
      <c r="J118" s="235"/>
      <c r="K118" s="236"/>
      <c r="L118" s="221"/>
      <c r="M118" s="281"/>
      <c r="N118" s="281"/>
    </row>
    <row r="119" spans="2:14" ht="22.5" customHeight="1" x14ac:dyDescent="0.3">
      <c r="B119" s="232"/>
      <c r="C119" s="240"/>
      <c r="D119" s="241"/>
      <c r="E119" s="237"/>
      <c r="F119" s="257"/>
      <c r="G119" s="73"/>
      <c r="H119" s="237"/>
      <c r="I119" s="237"/>
      <c r="J119" s="235"/>
      <c r="K119" s="236"/>
      <c r="L119" s="221"/>
      <c r="M119" s="281"/>
      <c r="N119" s="281"/>
    </row>
    <row r="120" spans="2:14" ht="22.5" customHeight="1" x14ac:dyDescent="0.3">
      <c r="B120" s="232"/>
      <c r="C120" s="240"/>
      <c r="D120" s="241"/>
      <c r="E120" s="237"/>
      <c r="F120" s="257"/>
      <c r="G120" s="73"/>
      <c r="H120" s="237"/>
      <c r="I120" s="237"/>
      <c r="J120" s="235"/>
      <c r="K120" s="236"/>
      <c r="L120" s="221"/>
      <c r="M120" s="281"/>
      <c r="N120" s="281"/>
    </row>
    <row r="121" spans="2:14" ht="22.5" customHeight="1" x14ac:dyDescent="0.3">
      <c r="B121" s="232"/>
      <c r="C121" s="240"/>
      <c r="D121" s="241"/>
      <c r="E121" s="237"/>
      <c r="F121" s="257"/>
      <c r="G121" s="73"/>
      <c r="H121" s="237"/>
      <c r="I121" s="237"/>
      <c r="J121" s="235"/>
      <c r="K121" s="236"/>
      <c r="L121" s="221"/>
      <c r="M121" s="281"/>
      <c r="N121" s="281"/>
    </row>
    <row r="122" spans="2:14" ht="117" customHeight="1" x14ac:dyDescent="0.3">
      <c r="B122" s="232"/>
      <c r="C122" s="240"/>
      <c r="D122" s="241"/>
      <c r="E122" s="237"/>
      <c r="F122" s="257"/>
      <c r="G122" s="75"/>
      <c r="H122" s="237"/>
      <c r="I122" s="237"/>
      <c r="J122" s="235"/>
      <c r="K122" s="236"/>
      <c r="L122" s="221"/>
      <c r="M122" s="281"/>
      <c r="N122" s="281"/>
    </row>
    <row r="123" spans="2:14" ht="22.5" customHeight="1" x14ac:dyDescent="0.3">
      <c r="D123" s="84"/>
    </row>
    <row r="124" spans="2:14" ht="22.5" customHeight="1" x14ac:dyDescent="0.3">
      <c r="D124" s="84"/>
    </row>
    <row r="125" spans="2:14" ht="22.5" customHeight="1" x14ac:dyDescent="0.3">
      <c r="D125" s="84"/>
    </row>
    <row r="126" spans="2:14" ht="22.5" customHeight="1" x14ac:dyDescent="0.3">
      <c r="D126" s="84"/>
    </row>
    <row r="127" spans="2:14" ht="22.5" customHeight="1" x14ac:dyDescent="0.3">
      <c r="D127" s="84"/>
    </row>
    <row r="128" spans="2:14" ht="22.5" customHeight="1" x14ac:dyDescent="0.3">
      <c r="D128" s="84"/>
    </row>
    <row r="129" spans="4:4" ht="22.5" customHeight="1" x14ac:dyDescent="0.3">
      <c r="D129" s="84"/>
    </row>
    <row r="130" spans="4:4" ht="22.5" customHeight="1" x14ac:dyDescent="0.3">
      <c r="D130" s="84"/>
    </row>
    <row r="131" spans="4:4" ht="22.5" customHeight="1" x14ac:dyDescent="0.3">
      <c r="D131" s="84"/>
    </row>
    <row r="132" spans="4:4" ht="22.5" customHeight="1" x14ac:dyDescent="0.3">
      <c r="D132" s="84"/>
    </row>
    <row r="133" spans="4:4" ht="22.5" customHeight="1" x14ac:dyDescent="0.3">
      <c r="D133" s="84"/>
    </row>
    <row r="134" spans="4:4" ht="22.5" customHeight="1" x14ac:dyDescent="0.3">
      <c r="D134" s="84"/>
    </row>
    <row r="135" spans="4:4" ht="22.5" customHeight="1" x14ac:dyDescent="0.3">
      <c r="D135" s="84"/>
    </row>
    <row r="136" spans="4:4" ht="22.5" customHeight="1" x14ac:dyDescent="0.3">
      <c r="D136" s="84"/>
    </row>
    <row r="137" spans="4:4" ht="22.5" customHeight="1" x14ac:dyDescent="0.3">
      <c r="D137" s="84"/>
    </row>
    <row r="138" spans="4:4" ht="22.5" customHeight="1" x14ac:dyDescent="0.3">
      <c r="D138" s="84"/>
    </row>
    <row r="139" spans="4:4" ht="22.5" customHeight="1" x14ac:dyDescent="0.3">
      <c r="D139" s="84"/>
    </row>
    <row r="140" spans="4:4" ht="22.5" customHeight="1" x14ac:dyDescent="0.3">
      <c r="D140" s="84"/>
    </row>
    <row r="141" spans="4:4" ht="22.5" customHeight="1" x14ac:dyDescent="0.3">
      <c r="D141" s="84"/>
    </row>
    <row r="142" spans="4:4" ht="22.5" customHeight="1" x14ac:dyDescent="0.3">
      <c r="D142" s="84"/>
    </row>
    <row r="143" spans="4:4" ht="22.5" customHeight="1" x14ac:dyDescent="0.3">
      <c r="D143" s="84"/>
    </row>
    <row r="144" spans="4:4" ht="22.5" customHeight="1" x14ac:dyDescent="0.3">
      <c r="D144" s="84"/>
    </row>
    <row r="145" spans="4:4" ht="22.5" customHeight="1" x14ac:dyDescent="0.3">
      <c r="D145" s="84"/>
    </row>
    <row r="146" spans="4:4" ht="22.5" customHeight="1" x14ac:dyDescent="0.3">
      <c r="D146" s="84"/>
    </row>
    <row r="147" spans="4:4" ht="22.5" customHeight="1" x14ac:dyDescent="0.3">
      <c r="D147" s="84"/>
    </row>
    <row r="148" spans="4:4" ht="22.5" customHeight="1" x14ac:dyDescent="0.3">
      <c r="D148" s="84"/>
    </row>
    <row r="149" spans="4:4" ht="22.5" customHeight="1" x14ac:dyDescent="0.3">
      <c r="D149" s="84"/>
    </row>
    <row r="150" spans="4:4" ht="22.5" customHeight="1" x14ac:dyDescent="0.3">
      <c r="D150" s="84"/>
    </row>
    <row r="151" spans="4:4" ht="22.5" customHeight="1" x14ac:dyDescent="0.3">
      <c r="D151" s="84"/>
    </row>
    <row r="152" spans="4:4" ht="22.5" customHeight="1" x14ac:dyDescent="0.3">
      <c r="D152" s="84"/>
    </row>
    <row r="153" spans="4:4" ht="22.5" customHeight="1" x14ac:dyDescent="0.3">
      <c r="D153" s="84"/>
    </row>
    <row r="154" spans="4:4" ht="22.5" customHeight="1" x14ac:dyDescent="0.3">
      <c r="D154" s="84"/>
    </row>
    <row r="155" spans="4:4" ht="22.5" customHeight="1" x14ac:dyDescent="0.3">
      <c r="D155" s="84"/>
    </row>
    <row r="156" spans="4:4" ht="22.5" customHeight="1" x14ac:dyDescent="0.3">
      <c r="D156" s="84"/>
    </row>
    <row r="157" spans="4:4" ht="22.5" customHeight="1" x14ac:dyDescent="0.3">
      <c r="D157" s="84"/>
    </row>
    <row r="158" spans="4:4" ht="22.5" customHeight="1" x14ac:dyDescent="0.3">
      <c r="D158" s="84"/>
    </row>
    <row r="159" spans="4:4" ht="22.5" customHeight="1" x14ac:dyDescent="0.3">
      <c r="D159" s="84"/>
    </row>
    <row r="160" spans="4:4" ht="22.5" customHeight="1" x14ac:dyDescent="0.3">
      <c r="D160" s="84"/>
    </row>
    <row r="161" spans="4:4" ht="22.5" customHeight="1" x14ac:dyDescent="0.3">
      <c r="D161" s="84"/>
    </row>
    <row r="162" spans="4:4" ht="22.5" customHeight="1" x14ac:dyDescent="0.3">
      <c r="D162" s="84"/>
    </row>
    <row r="163" spans="4:4" ht="22.5" customHeight="1" x14ac:dyDescent="0.3">
      <c r="D163" s="84"/>
    </row>
    <row r="164" spans="4:4" ht="22.5" customHeight="1" x14ac:dyDescent="0.3">
      <c r="D164" s="84"/>
    </row>
    <row r="165" spans="4:4" ht="22.5" customHeight="1" x14ac:dyDescent="0.3">
      <c r="D165" s="84"/>
    </row>
    <row r="166" spans="4:4" ht="22.5" customHeight="1" x14ac:dyDescent="0.3">
      <c r="D166" s="84"/>
    </row>
    <row r="167" spans="4:4" ht="22.5" customHeight="1" x14ac:dyDescent="0.3">
      <c r="D167" s="84"/>
    </row>
    <row r="168" spans="4:4" ht="22.5" customHeight="1" x14ac:dyDescent="0.3">
      <c r="D168" s="84"/>
    </row>
    <row r="169" spans="4:4" ht="22.5" customHeight="1" x14ac:dyDescent="0.3">
      <c r="D169" s="84"/>
    </row>
    <row r="170" spans="4:4" ht="22.5" customHeight="1" x14ac:dyDescent="0.3">
      <c r="D170" s="84"/>
    </row>
    <row r="171" spans="4:4" ht="22.5" customHeight="1" x14ac:dyDescent="0.3">
      <c r="D171" s="84"/>
    </row>
    <row r="172" spans="4:4" ht="22.5" customHeight="1" x14ac:dyDescent="0.3">
      <c r="D172" s="84"/>
    </row>
    <row r="173" spans="4:4" ht="22.5" customHeight="1" x14ac:dyDescent="0.3">
      <c r="D173" s="84"/>
    </row>
    <row r="174" spans="4:4" ht="22.5" customHeight="1" x14ac:dyDescent="0.3">
      <c r="D174" s="84"/>
    </row>
    <row r="175" spans="4:4" ht="22.5" customHeight="1" x14ac:dyDescent="0.3">
      <c r="D175" s="84"/>
    </row>
    <row r="176" spans="4:4" ht="22.5" customHeight="1" x14ac:dyDescent="0.3">
      <c r="D176" s="84"/>
    </row>
    <row r="177" spans="4:4" ht="22.5" customHeight="1" x14ac:dyDescent="0.3">
      <c r="D177" s="84"/>
    </row>
    <row r="178" spans="4:4" ht="22.5" customHeight="1" x14ac:dyDescent="0.3">
      <c r="D178" s="84"/>
    </row>
    <row r="179" spans="4:4" ht="22.5" customHeight="1" x14ac:dyDescent="0.3">
      <c r="D179" s="84"/>
    </row>
    <row r="180" spans="4:4" ht="22.5" customHeight="1" x14ac:dyDescent="0.3">
      <c r="D180" s="84"/>
    </row>
    <row r="181" spans="4:4" ht="22.5" customHeight="1" x14ac:dyDescent="0.3">
      <c r="D181" s="84"/>
    </row>
    <row r="182" spans="4:4" ht="22.5" customHeight="1" x14ac:dyDescent="0.3">
      <c r="D182" s="84"/>
    </row>
    <row r="183" spans="4:4" ht="22.5" customHeight="1" x14ac:dyDescent="0.3">
      <c r="D183" s="84"/>
    </row>
    <row r="184" spans="4:4" ht="22.5" customHeight="1" x14ac:dyDescent="0.3">
      <c r="D184" s="84"/>
    </row>
    <row r="185" spans="4:4" ht="22.5" customHeight="1" x14ac:dyDescent="0.3">
      <c r="D185" s="84"/>
    </row>
    <row r="186" spans="4:4" ht="22.5" customHeight="1" x14ac:dyDescent="0.3">
      <c r="D186" s="84"/>
    </row>
    <row r="187" spans="4:4" ht="22.5" customHeight="1" x14ac:dyDescent="0.3">
      <c r="D187" s="84"/>
    </row>
    <row r="188" spans="4:4" ht="22.5" customHeight="1" x14ac:dyDescent="0.3">
      <c r="D188" s="84"/>
    </row>
    <row r="189" spans="4:4" ht="22.5" customHeight="1" x14ac:dyDescent="0.3">
      <c r="D189" s="84"/>
    </row>
    <row r="190" spans="4:4" ht="22.5" customHeight="1" x14ac:dyDescent="0.3">
      <c r="D190" s="84"/>
    </row>
    <row r="191" spans="4:4" ht="22.5" customHeight="1" x14ac:dyDescent="0.3">
      <c r="D191" s="84"/>
    </row>
    <row r="192" spans="4:4" ht="22.5" customHeight="1" x14ac:dyDescent="0.3">
      <c r="D192" s="84"/>
    </row>
    <row r="193" spans="4:4" ht="22.5" customHeight="1" x14ac:dyDescent="0.3">
      <c r="D193" s="84"/>
    </row>
    <row r="194" spans="4:4" ht="22.5" customHeight="1" x14ac:dyDescent="0.3">
      <c r="D194" s="84"/>
    </row>
    <row r="195" spans="4:4" ht="22.5" customHeight="1" x14ac:dyDescent="0.3">
      <c r="D195" s="84"/>
    </row>
    <row r="196" spans="4:4" ht="22.5" customHeight="1" x14ac:dyDescent="0.3">
      <c r="D196" s="84"/>
    </row>
    <row r="197" spans="4:4" ht="22.5" customHeight="1" x14ac:dyDescent="0.3">
      <c r="D197" s="84"/>
    </row>
    <row r="198" spans="4:4" ht="22.5" customHeight="1" x14ac:dyDescent="0.3">
      <c r="D198" s="84"/>
    </row>
  </sheetData>
  <sheetProtection password="D72A" sheet="1" objects="1" scenarios="1" formatCells="0" formatColumns="0" formatRows="0"/>
  <autoFilter ref="C1:C122"/>
  <mergeCells count="188">
    <mergeCell ref="L115:L122"/>
    <mergeCell ref="M115:M122"/>
    <mergeCell ref="N115:N122"/>
    <mergeCell ref="B115:B122"/>
    <mergeCell ref="C115:C122"/>
    <mergeCell ref="D115:D122"/>
    <mergeCell ref="E115:E122"/>
    <mergeCell ref="F115:F122"/>
    <mergeCell ref="H115:H122"/>
    <mergeCell ref="I115:I122"/>
    <mergeCell ref="J115:J122"/>
    <mergeCell ref="K115:K122"/>
    <mergeCell ref="L99:L106"/>
    <mergeCell ref="M99:M106"/>
    <mergeCell ref="N99:N106"/>
    <mergeCell ref="B107:B114"/>
    <mergeCell ref="C107:C114"/>
    <mergeCell ref="D107:D114"/>
    <mergeCell ref="E107:E114"/>
    <mergeCell ref="F107:F114"/>
    <mergeCell ref="H107:H114"/>
    <mergeCell ref="I107:I114"/>
    <mergeCell ref="J107:J114"/>
    <mergeCell ref="K107:K114"/>
    <mergeCell ref="L107:L114"/>
    <mergeCell ref="M107:M114"/>
    <mergeCell ref="N107:N114"/>
    <mergeCell ref="B99:B106"/>
    <mergeCell ref="C99:C106"/>
    <mergeCell ref="D99:D106"/>
    <mergeCell ref="E99:E106"/>
    <mergeCell ref="F99:F106"/>
    <mergeCell ref="H99:H106"/>
    <mergeCell ref="I99:I106"/>
    <mergeCell ref="J99:J106"/>
    <mergeCell ref="K99:K106"/>
    <mergeCell ref="L83:L90"/>
    <mergeCell ref="M83:M90"/>
    <mergeCell ref="N83:N90"/>
    <mergeCell ref="B91:B98"/>
    <mergeCell ref="C91:C98"/>
    <mergeCell ref="D91:D98"/>
    <mergeCell ref="E91:E98"/>
    <mergeCell ref="F91:F98"/>
    <mergeCell ref="H91:H98"/>
    <mergeCell ref="I91:I98"/>
    <mergeCell ref="J91:J98"/>
    <mergeCell ref="K91:K98"/>
    <mergeCell ref="L91:L98"/>
    <mergeCell ref="M91:M98"/>
    <mergeCell ref="N91:N98"/>
    <mergeCell ref="B83:B90"/>
    <mergeCell ref="C83:C90"/>
    <mergeCell ref="D83:D90"/>
    <mergeCell ref="E83:E90"/>
    <mergeCell ref="F83:F90"/>
    <mergeCell ref="H83:H90"/>
    <mergeCell ref="I83:I90"/>
    <mergeCell ref="J83:J90"/>
    <mergeCell ref="K83:K90"/>
    <mergeCell ref="L72:L79"/>
    <mergeCell ref="M72:M79"/>
    <mergeCell ref="N72:N79"/>
    <mergeCell ref="B80:B82"/>
    <mergeCell ref="C80:C82"/>
    <mergeCell ref="D80:D82"/>
    <mergeCell ref="E80:E82"/>
    <mergeCell ref="F80:F82"/>
    <mergeCell ref="G80:I80"/>
    <mergeCell ref="J80:J82"/>
    <mergeCell ref="K80:K82"/>
    <mergeCell ref="L80:L82"/>
    <mergeCell ref="M80:M82"/>
    <mergeCell ref="N80:N82"/>
    <mergeCell ref="G81:G82"/>
    <mergeCell ref="H81:H82"/>
    <mergeCell ref="I81:I82"/>
    <mergeCell ref="B72:B79"/>
    <mergeCell ref="C72:C79"/>
    <mergeCell ref="D72:D79"/>
    <mergeCell ref="E72:E79"/>
    <mergeCell ref="F72:F79"/>
    <mergeCell ref="H72:H79"/>
    <mergeCell ref="I72:I79"/>
    <mergeCell ref="J72:J79"/>
    <mergeCell ref="K72:K79"/>
    <mergeCell ref="L56:L63"/>
    <mergeCell ref="M56:M63"/>
    <mergeCell ref="N56:N63"/>
    <mergeCell ref="B64:B71"/>
    <mergeCell ref="C64:C71"/>
    <mergeCell ref="D64:D71"/>
    <mergeCell ref="E64:E71"/>
    <mergeCell ref="F64:F71"/>
    <mergeCell ref="H64:H71"/>
    <mergeCell ref="I64:I71"/>
    <mergeCell ref="J64:J71"/>
    <mergeCell ref="K64:K71"/>
    <mergeCell ref="L64:L71"/>
    <mergeCell ref="M64:M71"/>
    <mergeCell ref="N64:N71"/>
    <mergeCell ref="B56:B63"/>
    <mergeCell ref="C56:C63"/>
    <mergeCell ref="D56:D63"/>
    <mergeCell ref="E56:E63"/>
    <mergeCell ref="F56:F63"/>
    <mergeCell ref="H56:H63"/>
    <mergeCell ref="I56:I63"/>
    <mergeCell ref="J56:J63"/>
    <mergeCell ref="K56:K63"/>
    <mergeCell ref="M45:M47"/>
    <mergeCell ref="N45:N47"/>
    <mergeCell ref="G46:G47"/>
    <mergeCell ref="H46:H47"/>
    <mergeCell ref="I46:I47"/>
    <mergeCell ref="B48:B55"/>
    <mergeCell ref="C48:C55"/>
    <mergeCell ref="D48:D55"/>
    <mergeCell ref="E48:E55"/>
    <mergeCell ref="F48:F55"/>
    <mergeCell ref="H48:H55"/>
    <mergeCell ref="I48:I55"/>
    <mergeCell ref="J48:J55"/>
    <mergeCell ref="K48:K55"/>
    <mergeCell ref="L48:L55"/>
    <mergeCell ref="M48:M55"/>
    <mergeCell ref="N48:N55"/>
    <mergeCell ref="B45:B47"/>
    <mergeCell ref="C45:C47"/>
    <mergeCell ref="D45:D47"/>
    <mergeCell ref="E45:E47"/>
    <mergeCell ref="F45:F47"/>
    <mergeCell ref="G45:I45"/>
    <mergeCell ref="J45:J47"/>
    <mergeCell ref="K45:K47"/>
    <mergeCell ref="L45:L47"/>
    <mergeCell ref="L29:L36"/>
    <mergeCell ref="M29:M36"/>
    <mergeCell ref="N29:N36"/>
    <mergeCell ref="B37:B44"/>
    <mergeCell ref="C37:C44"/>
    <mergeCell ref="D37:D44"/>
    <mergeCell ref="E37:E44"/>
    <mergeCell ref="F37:F44"/>
    <mergeCell ref="H37:H44"/>
    <mergeCell ref="I37:I44"/>
    <mergeCell ref="J37:J44"/>
    <mergeCell ref="K37:K44"/>
    <mergeCell ref="L37:L44"/>
    <mergeCell ref="M37:M44"/>
    <mergeCell ref="N37:N44"/>
    <mergeCell ref="B29:B36"/>
    <mergeCell ref="C29:C36"/>
    <mergeCell ref="D29:D36"/>
    <mergeCell ref="E29:E36"/>
    <mergeCell ref="F29:F36"/>
    <mergeCell ref="H29:H36"/>
    <mergeCell ref="I29:I36"/>
    <mergeCell ref="J29:J36"/>
    <mergeCell ref="K29:K36"/>
    <mergeCell ref="L18:L20"/>
    <mergeCell ref="M18:M20"/>
    <mergeCell ref="N18:N20"/>
    <mergeCell ref="G19:G20"/>
    <mergeCell ref="H19:H20"/>
    <mergeCell ref="I19:I20"/>
    <mergeCell ref="B21:B28"/>
    <mergeCell ref="C21:C28"/>
    <mergeCell ref="D21:D28"/>
    <mergeCell ref="E21:E28"/>
    <mergeCell ref="F21:F28"/>
    <mergeCell ref="H21:H28"/>
    <mergeCell ref="I21:I28"/>
    <mergeCell ref="J21:J28"/>
    <mergeCell ref="K21:K28"/>
    <mergeCell ref="L21:L28"/>
    <mergeCell ref="M21:M28"/>
    <mergeCell ref="N21:N28"/>
    <mergeCell ref="C15:K15"/>
    <mergeCell ref="C16:K16"/>
    <mergeCell ref="B18:B20"/>
    <mergeCell ref="C18:C20"/>
    <mergeCell ref="D18:D20"/>
    <mergeCell ref="E18:E20"/>
    <mergeCell ref="F18:F20"/>
    <mergeCell ref="G18:I18"/>
    <mergeCell ref="J18:J20"/>
    <mergeCell ref="K18:K20"/>
  </mergeCells>
  <dataValidations count="1">
    <dataValidation type="list" allowBlank="1" showInputMessage="1" showErrorMessage="1" sqref="F21:F44 J21:J44 F48:F79 J48:J79 F83:F122 J83:J122">
      <formula1>"1,2,3"</formula1>
      <formula2>0</formula2>
    </dataValidation>
  </dataValidations>
  <pageMargins left="0.7" right="0.7" top="0.75" bottom="0.75" header="0.51180555555555496" footer="0.51180555555555496"/>
  <pageSetup firstPageNumber="0"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AMJ138"/>
  <sheetViews>
    <sheetView showGridLines="0" topLeftCell="F91" zoomScaleNormal="100" workbookViewId="0">
      <selection activeCell="P98" sqref="P98"/>
    </sheetView>
  </sheetViews>
  <sheetFormatPr baseColWidth="10" defaultColWidth="9.140625" defaultRowHeight="16.5" x14ac:dyDescent="0.3"/>
  <cols>
    <col min="1" max="1" width="2.5703125" style="57" customWidth="1"/>
    <col min="2" max="2" width="4.42578125" style="57" hidden="1" customWidth="1"/>
    <col min="3" max="4" width="37.85546875" style="57" customWidth="1"/>
    <col min="5" max="5" width="69.7109375" style="57" customWidth="1"/>
    <col min="6" max="6" width="7.42578125" style="57" customWidth="1"/>
    <col min="7" max="7" width="3.5703125" style="57" customWidth="1"/>
    <col min="8" max="8" width="36.28515625" style="57" customWidth="1"/>
    <col min="9" max="9" width="39.5703125" style="57" customWidth="1"/>
    <col min="10" max="10" width="7.42578125" style="57" customWidth="1"/>
    <col min="11" max="11" width="10.28515625" style="57" customWidth="1"/>
    <col min="12" max="14" width="9.140625" style="78"/>
    <col min="15" max="1024" width="9.140625" style="57"/>
  </cols>
  <sheetData>
    <row r="11" spans="2:14" x14ac:dyDescent="0.3">
      <c r="C11" s="85"/>
      <c r="D11" s="85"/>
      <c r="E11" s="85"/>
      <c r="F11" s="85"/>
      <c r="G11" s="85"/>
      <c r="H11" s="85"/>
      <c r="I11" s="85"/>
    </row>
    <row r="12" spans="2:14" ht="26.25" customHeight="1" x14ac:dyDescent="0.3">
      <c r="C12" s="325" t="s">
        <v>356</v>
      </c>
      <c r="D12" s="325"/>
      <c r="E12" s="325"/>
      <c r="F12" s="325"/>
      <c r="G12" s="325"/>
      <c r="H12" s="325"/>
      <c r="I12" s="325"/>
      <c r="J12" s="325"/>
      <c r="K12" s="325"/>
    </row>
    <row r="13" spans="2:14" ht="66.75" customHeight="1" x14ac:dyDescent="0.3">
      <c r="C13" s="205" t="s">
        <v>357</v>
      </c>
      <c r="D13" s="205"/>
      <c r="E13" s="205"/>
      <c r="F13" s="205"/>
      <c r="G13" s="205"/>
      <c r="H13" s="205"/>
      <c r="I13" s="205"/>
      <c r="J13" s="205"/>
      <c r="K13" s="205"/>
    </row>
    <row r="15" spans="2:14" ht="12.75" customHeight="1" x14ac:dyDescent="0.3">
      <c r="B15" s="326" t="s">
        <v>111</v>
      </c>
      <c r="C15" s="326" t="s">
        <v>358</v>
      </c>
      <c r="D15" s="327" t="s">
        <v>8</v>
      </c>
      <c r="E15" s="328" t="s">
        <v>113</v>
      </c>
      <c r="F15" s="329" t="s">
        <v>243</v>
      </c>
      <c r="G15" s="330" t="s">
        <v>115</v>
      </c>
      <c r="H15" s="330"/>
      <c r="I15" s="330"/>
      <c r="J15" s="329" t="s">
        <v>244</v>
      </c>
      <c r="K15" s="331" t="s">
        <v>150</v>
      </c>
      <c r="L15" s="275"/>
      <c r="M15" s="275"/>
      <c r="N15" s="275"/>
    </row>
    <row r="16" spans="2:14" ht="15" customHeight="1" x14ac:dyDescent="0.3">
      <c r="B16" s="326"/>
      <c r="C16" s="326"/>
      <c r="D16" s="327"/>
      <c r="E16" s="328"/>
      <c r="F16" s="329"/>
      <c r="G16" s="330"/>
      <c r="H16" s="330"/>
      <c r="I16" s="330"/>
      <c r="J16" s="329"/>
      <c r="K16" s="331"/>
      <c r="L16" s="275"/>
      <c r="M16" s="275"/>
      <c r="N16" s="275"/>
    </row>
    <row r="17" spans="2:14" ht="27.75" customHeight="1" x14ac:dyDescent="0.3">
      <c r="B17" s="326"/>
      <c r="C17" s="326"/>
      <c r="D17" s="327"/>
      <c r="E17" s="328"/>
      <c r="F17" s="329"/>
      <c r="G17" s="330" t="s">
        <v>13</v>
      </c>
      <c r="H17" s="327" t="s">
        <v>15</v>
      </c>
      <c r="I17" s="327" t="s">
        <v>17</v>
      </c>
      <c r="J17" s="329"/>
      <c r="K17" s="331"/>
      <c r="L17" s="275"/>
      <c r="M17" s="275"/>
      <c r="N17" s="275"/>
    </row>
    <row r="18" spans="2:14" ht="72" customHeight="1" x14ac:dyDescent="0.3">
      <c r="B18" s="326"/>
      <c r="C18" s="326"/>
      <c r="D18" s="327"/>
      <c r="E18" s="328"/>
      <c r="F18" s="329"/>
      <c r="G18" s="330"/>
      <c r="H18" s="330"/>
      <c r="I18" s="330"/>
      <c r="J18" s="329"/>
      <c r="K18" s="331"/>
      <c r="L18" s="275"/>
      <c r="M18" s="275"/>
      <c r="N18" s="275"/>
    </row>
    <row r="19" spans="2:14" s="70" customFormat="1" ht="36" customHeight="1" x14ac:dyDescent="0.3">
      <c r="B19" s="232" t="str">
        <f>+LEFT(C19,4)</f>
        <v>13.1</v>
      </c>
      <c r="C19" s="332" t="s">
        <v>359</v>
      </c>
      <c r="D19" s="241" t="s">
        <v>360</v>
      </c>
      <c r="E19" s="333" t="s">
        <v>361</v>
      </c>
      <c r="F19" s="234">
        <v>3</v>
      </c>
      <c r="G19" s="76">
        <v>1</v>
      </c>
      <c r="H19" s="237" t="s">
        <v>362</v>
      </c>
      <c r="I19" s="237" t="s">
        <v>363</v>
      </c>
      <c r="J19" s="235">
        <v>2</v>
      </c>
      <c r="K19" s="236" t="str">
        <f>+IF(OR(ISBLANK(F19),ISBLANK(J19)),"",IF(OR(AND(F19=1,J19=1),AND(F19=1,J19=2),AND(F19=1,J19=3)),"Deficiencia de control mayor (diseño y ejecución)",IF(OR(AND(F19=2,J19=2),AND(F19=3,J19=1),AND(F19=3,J19=2),AND(F19=2,J19=1)),"Deficiencia de control (diseño o ejecución)",IF(AND(F19=2,J19=3),"Oportunidad de mejora","Mantenimiento del control"))))</f>
        <v>Deficiencia de control (diseño o ejecución)</v>
      </c>
      <c r="L19" s="221">
        <f>+IF(K19="",231,IF(K19="Deficiencia de control mayor (diseño y ejecución)",240,IF(K19="Deficiencia de control (diseño o ejecución)",260,IF(K19="Oportunidad de mejora",280,300))))</f>
        <v>260</v>
      </c>
      <c r="M19" s="281">
        <v>4.4569000000000001</v>
      </c>
      <c r="N19" s="281">
        <f>+L19+M19</f>
        <v>264.45690000000002</v>
      </c>
    </row>
    <row r="20" spans="2:14" s="70" customFormat="1" x14ac:dyDescent="0.3">
      <c r="B20" s="232"/>
      <c r="C20" s="332"/>
      <c r="D20" s="241"/>
      <c r="E20" s="333"/>
      <c r="F20" s="234"/>
      <c r="G20" s="73"/>
      <c r="H20" s="237"/>
      <c r="I20" s="237"/>
      <c r="J20" s="235"/>
      <c r="K20" s="236"/>
      <c r="L20" s="221"/>
      <c r="M20" s="281"/>
      <c r="N20" s="281"/>
    </row>
    <row r="21" spans="2:14" s="70" customFormat="1" x14ac:dyDescent="0.3">
      <c r="B21" s="232"/>
      <c r="C21" s="332"/>
      <c r="D21" s="241"/>
      <c r="E21" s="333"/>
      <c r="F21" s="234"/>
      <c r="G21" s="73"/>
      <c r="H21" s="237"/>
      <c r="I21" s="237"/>
      <c r="J21" s="235"/>
      <c r="K21" s="236"/>
      <c r="L21" s="221"/>
      <c r="M21" s="281"/>
      <c r="N21" s="281"/>
    </row>
    <row r="22" spans="2:14" s="70" customFormat="1" x14ac:dyDescent="0.3">
      <c r="B22" s="232"/>
      <c r="C22" s="332"/>
      <c r="D22" s="241"/>
      <c r="E22" s="333"/>
      <c r="F22" s="234"/>
      <c r="G22" s="73"/>
      <c r="H22" s="237"/>
      <c r="I22" s="237"/>
      <c r="J22" s="235"/>
      <c r="K22" s="236"/>
      <c r="L22" s="221"/>
      <c r="M22" s="281"/>
      <c r="N22" s="281"/>
    </row>
    <row r="23" spans="2:14" s="70" customFormat="1" x14ac:dyDescent="0.3">
      <c r="B23" s="232"/>
      <c r="C23" s="332"/>
      <c r="D23" s="241"/>
      <c r="E23" s="333"/>
      <c r="F23" s="234"/>
      <c r="G23" s="73"/>
      <c r="H23" s="237"/>
      <c r="I23" s="237"/>
      <c r="J23" s="235"/>
      <c r="K23" s="236"/>
      <c r="L23" s="221"/>
      <c r="M23" s="281"/>
      <c r="N23" s="281"/>
    </row>
    <row r="24" spans="2:14" s="70" customFormat="1" x14ac:dyDescent="0.3">
      <c r="B24" s="232"/>
      <c r="C24" s="332"/>
      <c r="D24" s="241"/>
      <c r="E24" s="333"/>
      <c r="F24" s="234"/>
      <c r="G24" s="73"/>
      <c r="H24" s="237"/>
      <c r="I24" s="237"/>
      <c r="J24" s="235"/>
      <c r="K24" s="236"/>
      <c r="L24" s="221"/>
      <c r="M24" s="281"/>
      <c r="N24" s="281"/>
    </row>
    <row r="25" spans="2:14" s="70" customFormat="1" x14ac:dyDescent="0.3">
      <c r="B25" s="232"/>
      <c r="C25" s="332"/>
      <c r="D25" s="241"/>
      <c r="E25" s="333"/>
      <c r="F25" s="234"/>
      <c r="G25" s="73"/>
      <c r="H25" s="237"/>
      <c r="I25" s="237"/>
      <c r="J25" s="235"/>
      <c r="K25" s="236"/>
      <c r="L25" s="221"/>
      <c r="M25" s="281"/>
      <c r="N25" s="281"/>
    </row>
    <row r="26" spans="2:14" ht="33.75" customHeight="1" x14ac:dyDescent="0.3">
      <c r="B26" s="232"/>
      <c r="C26" s="332"/>
      <c r="D26" s="241"/>
      <c r="E26" s="333"/>
      <c r="F26" s="234"/>
      <c r="G26" s="75"/>
      <c r="H26" s="237"/>
      <c r="I26" s="237"/>
      <c r="J26" s="235"/>
      <c r="K26" s="236"/>
      <c r="L26" s="221"/>
      <c r="M26" s="281"/>
      <c r="N26" s="281"/>
    </row>
    <row r="27" spans="2:14" s="70" customFormat="1" ht="16.5" customHeight="1" x14ac:dyDescent="0.3">
      <c r="B27" s="232" t="str">
        <f>+LEFT(C27,4)</f>
        <v>13.2</v>
      </c>
      <c r="C27" s="334" t="s">
        <v>364</v>
      </c>
      <c r="D27" s="241" t="s">
        <v>365</v>
      </c>
      <c r="E27" s="333" t="s">
        <v>366</v>
      </c>
      <c r="F27" s="234">
        <v>3</v>
      </c>
      <c r="G27" s="76">
        <v>1</v>
      </c>
      <c r="H27" s="237" t="s">
        <v>367</v>
      </c>
      <c r="I27" s="237" t="s">
        <v>368</v>
      </c>
      <c r="J27" s="235">
        <v>2</v>
      </c>
      <c r="K27" s="236" t="str">
        <f>+IF(OR(ISBLANK(F27),ISBLANK(J27)),"",IF(OR(AND(F27=1,J27=1),AND(F27=1,J27=2),AND(F27=1,J27=3)),"Deficiencia de control mayor (diseño y ejecución)",IF(OR(AND(F27=2,J27=2),AND(F27=3,J27=1),AND(F27=3,J27=2),AND(F27=2,J27=1)),"Deficiencia de control (diseño o ejecución)",IF(AND(F27=2,J27=3),"Oportunidad de mejora","Mantenimiento del control"))))</f>
        <v>Deficiencia de control (diseño o ejecución)</v>
      </c>
      <c r="L27" s="221">
        <f>+IF(K27="",231,IF(K27="Deficiencia de control mayor (diseño y ejecución)",240,IF(K27="Deficiencia de control (diseño o ejecución)",260,IF(K27="Oportunidad de mejora",280,300))))</f>
        <v>260</v>
      </c>
      <c r="M27" s="281">
        <v>4.5632000000000001</v>
      </c>
      <c r="N27" s="281">
        <f>+L27+M27</f>
        <v>264.56319999999999</v>
      </c>
    </row>
    <row r="28" spans="2:14" s="70" customFormat="1" x14ac:dyDescent="0.3">
      <c r="B28" s="232"/>
      <c r="C28" s="334"/>
      <c r="D28" s="241"/>
      <c r="E28" s="333"/>
      <c r="F28" s="234"/>
      <c r="G28" s="73"/>
      <c r="H28" s="237"/>
      <c r="I28" s="237"/>
      <c r="J28" s="235"/>
      <c r="K28" s="236"/>
      <c r="L28" s="221"/>
      <c r="M28" s="281"/>
      <c r="N28" s="281"/>
    </row>
    <row r="29" spans="2:14" s="70" customFormat="1" x14ac:dyDescent="0.3">
      <c r="B29" s="232"/>
      <c r="C29" s="334"/>
      <c r="D29" s="241"/>
      <c r="E29" s="333"/>
      <c r="F29" s="234"/>
      <c r="G29" s="73"/>
      <c r="H29" s="237"/>
      <c r="I29" s="237"/>
      <c r="J29" s="235"/>
      <c r="K29" s="236"/>
      <c r="L29" s="221"/>
      <c r="M29" s="281"/>
      <c r="N29" s="281"/>
    </row>
    <row r="30" spans="2:14" s="70" customFormat="1" x14ac:dyDescent="0.3">
      <c r="B30" s="232"/>
      <c r="C30" s="334"/>
      <c r="D30" s="241"/>
      <c r="E30" s="333"/>
      <c r="F30" s="234"/>
      <c r="G30" s="73"/>
      <c r="H30" s="237"/>
      <c r="I30" s="237"/>
      <c r="J30" s="235"/>
      <c r="K30" s="236"/>
      <c r="L30" s="221"/>
      <c r="M30" s="281"/>
      <c r="N30" s="281"/>
    </row>
    <row r="31" spans="2:14" s="70" customFormat="1" x14ac:dyDescent="0.3">
      <c r="B31" s="232"/>
      <c r="C31" s="334"/>
      <c r="D31" s="241"/>
      <c r="E31" s="333"/>
      <c r="F31" s="234"/>
      <c r="G31" s="73"/>
      <c r="H31" s="237"/>
      <c r="I31" s="237"/>
      <c r="J31" s="235"/>
      <c r="K31" s="236"/>
      <c r="L31" s="221"/>
      <c r="M31" s="281"/>
      <c r="N31" s="281"/>
    </row>
    <row r="32" spans="2:14" s="70" customFormat="1" x14ac:dyDescent="0.3">
      <c r="B32" s="232"/>
      <c r="C32" s="334"/>
      <c r="D32" s="241"/>
      <c r="E32" s="333"/>
      <c r="F32" s="234"/>
      <c r="G32" s="73"/>
      <c r="H32" s="237"/>
      <c r="I32" s="237"/>
      <c r="J32" s="235"/>
      <c r="K32" s="236"/>
      <c r="L32" s="221"/>
      <c r="M32" s="281"/>
      <c r="N32" s="281"/>
    </row>
    <row r="33" spans="1:14" s="70" customFormat="1" x14ac:dyDescent="0.3">
      <c r="B33" s="232"/>
      <c r="C33" s="334"/>
      <c r="D33" s="241"/>
      <c r="E33" s="333"/>
      <c r="F33" s="234"/>
      <c r="G33" s="73"/>
      <c r="H33" s="237"/>
      <c r="I33" s="237"/>
      <c r="J33" s="235"/>
      <c r="K33" s="236"/>
      <c r="L33" s="221"/>
      <c r="M33" s="281"/>
      <c r="N33" s="281"/>
    </row>
    <row r="34" spans="1:14" ht="114.75" customHeight="1" x14ac:dyDescent="0.3">
      <c r="B34" s="232"/>
      <c r="C34" s="334"/>
      <c r="D34" s="241"/>
      <c r="E34" s="333"/>
      <c r="F34" s="234"/>
      <c r="G34" s="75"/>
      <c r="H34" s="237"/>
      <c r="I34" s="237"/>
      <c r="J34" s="235"/>
      <c r="K34" s="236"/>
      <c r="L34" s="221"/>
      <c r="M34" s="281"/>
      <c r="N34" s="281"/>
    </row>
    <row r="35" spans="1:14" ht="16.5" customHeight="1" x14ac:dyDescent="0.3">
      <c r="B35" s="232" t="str">
        <f>+LEFT(C35,4)</f>
        <v>13.3</v>
      </c>
      <c r="C35" s="334" t="s">
        <v>369</v>
      </c>
      <c r="D35" s="241" t="s">
        <v>365</v>
      </c>
      <c r="E35" s="333" t="s">
        <v>366</v>
      </c>
      <c r="F35" s="234">
        <v>3</v>
      </c>
      <c r="G35" s="76">
        <v>1</v>
      </c>
      <c r="H35" s="237" t="s">
        <v>370</v>
      </c>
      <c r="I35" s="237" t="s">
        <v>368</v>
      </c>
      <c r="J35" s="235">
        <v>2</v>
      </c>
      <c r="K35" s="236" t="str">
        <f>+IF(OR(ISBLANK(F35),ISBLANK(J35)),"",IF(OR(AND(F35=1,J35=1),AND(F35=1,J35=2),AND(F35=1,J35=3)),"Deficiencia de control mayor (diseño y ejecución)",IF(OR(AND(F35=2,J35=2),AND(F35=3,J35=1),AND(F35=3,J35=2),AND(F35=2,J35=1)),"Deficiencia de control (diseño o ejecución)",IF(AND(F35=2,J35=3),"Oportunidad de mejora","Mantenimiento del control"))))</f>
        <v>Deficiencia de control (diseño o ejecución)</v>
      </c>
      <c r="L35" s="221">
        <f>+IF(K35="",231,IF(K35="Deficiencia de control mayor (diseño y ejecución)",240,IF(K35="Deficiencia de control (diseño o ejecución)",260,IF(K35="Oportunidad de mejora",280,300))))</f>
        <v>260</v>
      </c>
      <c r="M35" s="281">
        <v>4.6321000000000003</v>
      </c>
      <c r="N35" s="281">
        <f>+L35+M35</f>
        <v>264.63209999999998</v>
      </c>
    </row>
    <row r="36" spans="1:14" x14ac:dyDescent="0.3">
      <c r="B36" s="232"/>
      <c r="C36" s="334"/>
      <c r="D36" s="241"/>
      <c r="E36" s="333"/>
      <c r="F36" s="234"/>
      <c r="G36" s="73"/>
      <c r="H36" s="237"/>
      <c r="I36" s="237"/>
      <c r="J36" s="235"/>
      <c r="K36" s="236"/>
      <c r="L36" s="221"/>
      <c r="M36" s="281"/>
      <c r="N36" s="281"/>
    </row>
    <row r="37" spans="1:14" x14ac:dyDescent="0.3">
      <c r="B37" s="232"/>
      <c r="C37" s="334"/>
      <c r="D37" s="241"/>
      <c r="E37" s="333"/>
      <c r="F37" s="234"/>
      <c r="G37" s="73"/>
      <c r="H37" s="237"/>
      <c r="I37" s="237"/>
      <c r="J37" s="235"/>
      <c r="K37" s="236"/>
      <c r="L37" s="221"/>
      <c r="M37" s="281"/>
      <c r="N37" s="281"/>
    </row>
    <row r="38" spans="1:14" x14ac:dyDescent="0.3">
      <c r="B38" s="232"/>
      <c r="C38" s="334"/>
      <c r="D38" s="241"/>
      <c r="E38" s="333"/>
      <c r="F38" s="234"/>
      <c r="G38" s="73"/>
      <c r="H38" s="237"/>
      <c r="I38" s="237"/>
      <c r="J38" s="235"/>
      <c r="K38" s="236"/>
      <c r="L38" s="221"/>
      <c r="M38" s="281"/>
      <c r="N38" s="281"/>
    </row>
    <row r="39" spans="1:14" x14ac:dyDescent="0.3">
      <c r="B39" s="232"/>
      <c r="C39" s="334"/>
      <c r="D39" s="241"/>
      <c r="E39" s="333"/>
      <c r="F39" s="234"/>
      <c r="G39" s="73"/>
      <c r="H39" s="237"/>
      <c r="I39" s="237"/>
      <c r="J39" s="235"/>
      <c r="K39" s="236"/>
      <c r="L39" s="221"/>
      <c r="M39" s="281"/>
      <c r="N39" s="281"/>
    </row>
    <row r="40" spans="1:14" x14ac:dyDescent="0.3">
      <c r="B40" s="232"/>
      <c r="C40" s="334"/>
      <c r="D40" s="241"/>
      <c r="E40" s="333"/>
      <c r="F40" s="234"/>
      <c r="G40" s="73"/>
      <c r="H40" s="237"/>
      <c r="I40" s="237"/>
      <c r="J40" s="235"/>
      <c r="K40" s="236"/>
      <c r="L40" s="221"/>
      <c r="M40" s="281"/>
      <c r="N40" s="281"/>
    </row>
    <row r="41" spans="1:14" x14ac:dyDescent="0.3">
      <c r="B41" s="232"/>
      <c r="C41" s="334"/>
      <c r="D41" s="241"/>
      <c r="E41" s="333"/>
      <c r="F41" s="234"/>
      <c r="G41" s="73"/>
      <c r="H41" s="237"/>
      <c r="I41" s="237"/>
      <c r="J41" s="235"/>
      <c r="K41" s="236"/>
      <c r="L41" s="221"/>
      <c r="M41" s="281"/>
      <c r="N41" s="281"/>
    </row>
    <row r="42" spans="1:14" ht="132.75" customHeight="1" x14ac:dyDescent="0.3">
      <c r="B42" s="232"/>
      <c r="C42" s="334"/>
      <c r="D42" s="241"/>
      <c r="E42" s="333"/>
      <c r="F42" s="234"/>
      <c r="G42" s="75"/>
      <c r="H42" s="237"/>
      <c r="I42" s="237"/>
      <c r="J42" s="235"/>
      <c r="K42" s="236"/>
      <c r="L42" s="221"/>
      <c r="M42" s="281"/>
      <c r="N42" s="281"/>
    </row>
    <row r="43" spans="1:14" ht="16.5" customHeight="1" x14ac:dyDescent="0.3">
      <c r="A43" s="335"/>
      <c r="B43" s="232" t="str">
        <f>+LEFT(C43,4)</f>
        <v>13.4</v>
      </c>
      <c r="C43" s="334" t="s">
        <v>371</v>
      </c>
      <c r="D43" s="241" t="s">
        <v>365</v>
      </c>
      <c r="E43" s="237" t="s">
        <v>372</v>
      </c>
      <c r="F43" s="234">
        <v>3</v>
      </c>
      <c r="G43" s="76">
        <v>1</v>
      </c>
      <c r="H43" s="237" t="s">
        <v>373</v>
      </c>
      <c r="I43" s="237" t="s">
        <v>374</v>
      </c>
      <c r="J43" s="257">
        <v>3</v>
      </c>
      <c r="K43" s="236" t="str">
        <f>+IF(OR(ISBLANK(F43),ISBLANK(J43)),"",IF(OR(AND(F43=1,J43=1),AND(F43=1,J43=2),AND(F43=1,J43=3)),"Deficiencia de control mayor (diseño y ejecución)",IF(OR(AND(F43=2,J43=2),AND(F43=3,J43=1),AND(F43=3,J43=2),AND(F43=2,J43=1)),"Deficiencia de control (diseño o ejecución)",IF(AND(F43=2,J43=3),"Oportunidad de mejora","Mantenimiento del control"))))</f>
        <v>Mantenimiento del control</v>
      </c>
      <c r="L43" s="221">
        <f>+IF(K43="",231,IF(K43="Deficiencia de control mayor (diseño y ejecución)",240,IF(K43="Deficiencia de control (diseño o ejecución)",260,IF(K43="Oportunidad de mejora",280,300))))</f>
        <v>300</v>
      </c>
      <c r="M43" s="281">
        <v>4.7896000000000001</v>
      </c>
      <c r="N43" s="281">
        <f>+L43+M43</f>
        <v>304.78960000000001</v>
      </c>
    </row>
    <row r="44" spans="1:14" x14ac:dyDescent="0.3">
      <c r="A44" s="335"/>
      <c r="B44" s="232"/>
      <c r="C44" s="334"/>
      <c r="D44" s="241"/>
      <c r="E44" s="237"/>
      <c r="F44" s="234"/>
      <c r="G44" s="73"/>
      <c r="H44" s="237"/>
      <c r="I44" s="237"/>
      <c r="J44" s="257"/>
      <c r="K44" s="236"/>
      <c r="L44" s="221"/>
      <c r="M44" s="281"/>
      <c r="N44" s="281"/>
    </row>
    <row r="45" spans="1:14" x14ac:dyDescent="0.3">
      <c r="B45" s="232"/>
      <c r="C45" s="334"/>
      <c r="D45" s="241"/>
      <c r="E45" s="237"/>
      <c r="F45" s="234"/>
      <c r="G45" s="73"/>
      <c r="H45" s="237"/>
      <c r="I45" s="237"/>
      <c r="J45" s="257"/>
      <c r="K45" s="236"/>
      <c r="L45" s="221"/>
      <c r="M45" s="281"/>
      <c r="N45" s="281"/>
    </row>
    <row r="46" spans="1:14" x14ac:dyDescent="0.3">
      <c r="B46" s="232"/>
      <c r="C46" s="334"/>
      <c r="D46" s="241"/>
      <c r="E46" s="237"/>
      <c r="F46" s="234"/>
      <c r="G46" s="73"/>
      <c r="H46" s="237"/>
      <c r="I46" s="237"/>
      <c r="J46" s="257"/>
      <c r="K46" s="236"/>
      <c r="L46" s="221"/>
      <c r="M46" s="281"/>
      <c r="N46" s="281"/>
    </row>
    <row r="47" spans="1:14" x14ac:dyDescent="0.3">
      <c r="B47" s="232"/>
      <c r="C47" s="334"/>
      <c r="D47" s="241"/>
      <c r="E47" s="237"/>
      <c r="F47" s="234"/>
      <c r="G47" s="73"/>
      <c r="H47" s="237"/>
      <c r="I47" s="237"/>
      <c r="J47" s="257"/>
      <c r="K47" s="236"/>
      <c r="L47" s="221"/>
      <c r="M47" s="281"/>
      <c r="N47" s="281"/>
    </row>
    <row r="48" spans="1:14" x14ac:dyDescent="0.3">
      <c r="B48" s="232"/>
      <c r="C48" s="334"/>
      <c r="D48" s="241"/>
      <c r="E48" s="237"/>
      <c r="F48" s="234"/>
      <c r="G48" s="73"/>
      <c r="H48" s="237"/>
      <c r="I48" s="237"/>
      <c r="J48" s="257"/>
      <c r="K48" s="236"/>
      <c r="L48" s="221"/>
      <c r="M48" s="281"/>
      <c r="N48" s="281"/>
    </row>
    <row r="49" spans="2:14" x14ac:dyDescent="0.3">
      <c r="B49" s="232"/>
      <c r="C49" s="334"/>
      <c r="D49" s="241"/>
      <c r="E49" s="237"/>
      <c r="F49" s="234"/>
      <c r="G49" s="73"/>
      <c r="H49" s="237"/>
      <c r="I49" s="237"/>
      <c r="J49" s="257"/>
      <c r="K49" s="236"/>
      <c r="L49" s="221"/>
      <c r="M49" s="281"/>
      <c r="N49" s="281"/>
    </row>
    <row r="50" spans="2:14" ht="257.25" customHeight="1" x14ac:dyDescent="0.3">
      <c r="B50" s="232"/>
      <c r="C50" s="334"/>
      <c r="D50" s="241"/>
      <c r="E50" s="237"/>
      <c r="F50" s="234"/>
      <c r="G50" s="75"/>
      <c r="H50" s="237"/>
      <c r="I50" s="237"/>
      <c r="J50" s="257"/>
      <c r="K50" s="236"/>
      <c r="L50" s="221"/>
      <c r="M50" s="281"/>
      <c r="N50" s="281"/>
    </row>
    <row r="51" spans="2:14" ht="12.75" customHeight="1" x14ac:dyDescent="0.3">
      <c r="B51" s="336"/>
      <c r="C51" s="336" t="s">
        <v>375</v>
      </c>
      <c r="D51" s="327" t="s">
        <v>8</v>
      </c>
      <c r="E51" s="337" t="s">
        <v>113</v>
      </c>
      <c r="F51" s="338" t="s">
        <v>243</v>
      </c>
      <c r="G51" s="339" t="s">
        <v>115</v>
      </c>
      <c r="H51" s="339"/>
      <c r="I51" s="339"/>
      <c r="J51" s="338" t="s">
        <v>244</v>
      </c>
      <c r="K51" s="340" t="s">
        <v>150</v>
      </c>
      <c r="L51" s="291"/>
      <c r="M51" s="291"/>
      <c r="N51" s="291"/>
    </row>
    <row r="52" spans="2:14" ht="15" customHeight="1" x14ac:dyDescent="0.3">
      <c r="B52" s="336"/>
      <c r="C52" s="336"/>
      <c r="D52" s="327"/>
      <c r="E52" s="337"/>
      <c r="F52" s="338"/>
      <c r="G52" s="339"/>
      <c r="H52" s="339"/>
      <c r="I52" s="339"/>
      <c r="J52" s="338"/>
      <c r="K52" s="340"/>
      <c r="L52" s="291"/>
      <c r="M52" s="291"/>
      <c r="N52" s="291"/>
    </row>
    <row r="53" spans="2:14" ht="27.75" customHeight="1" x14ac:dyDescent="0.3">
      <c r="B53" s="336"/>
      <c r="C53" s="336"/>
      <c r="D53" s="327"/>
      <c r="E53" s="337"/>
      <c r="F53" s="338"/>
      <c r="G53" s="339" t="s">
        <v>13</v>
      </c>
      <c r="H53" s="341" t="s">
        <v>15</v>
      </c>
      <c r="I53" s="341" t="s">
        <v>17</v>
      </c>
      <c r="J53" s="338"/>
      <c r="K53" s="340"/>
      <c r="L53" s="291"/>
      <c r="M53" s="291"/>
      <c r="N53" s="291"/>
    </row>
    <row r="54" spans="2:14" ht="87.75" customHeight="1" x14ac:dyDescent="0.3">
      <c r="B54" s="336"/>
      <c r="C54" s="336"/>
      <c r="D54" s="327"/>
      <c r="E54" s="337"/>
      <c r="F54" s="338"/>
      <c r="G54" s="339"/>
      <c r="H54" s="339"/>
      <c r="I54" s="339"/>
      <c r="J54" s="338"/>
      <c r="K54" s="340"/>
      <c r="L54" s="291"/>
      <c r="M54" s="291"/>
      <c r="N54" s="291"/>
    </row>
    <row r="55" spans="2:14" ht="16.5" customHeight="1" x14ac:dyDescent="0.3">
      <c r="B55" s="232" t="str">
        <f>+LEFT(C55,4)</f>
        <v>14.1</v>
      </c>
      <c r="C55" s="342" t="s">
        <v>376</v>
      </c>
      <c r="D55" s="241" t="s">
        <v>377</v>
      </c>
      <c r="E55" s="237" t="s">
        <v>378</v>
      </c>
      <c r="F55" s="234">
        <v>3</v>
      </c>
      <c r="G55" s="76">
        <v>1</v>
      </c>
      <c r="H55" s="237" t="s">
        <v>379</v>
      </c>
      <c r="I55" s="237" t="s">
        <v>380</v>
      </c>
      <c r="J55" s="257">
        <v>3</v>
      </c>
      <c r="K55" s="236" t="str">
        <f>+IF(OR(ISBLANK(F55),ISBLANK(J55)),"",IF(OR(AND(F55=1,J55=1),AND(F55=1,J55=2),AND(F55=1,J55=3)),"Deficiencia de control mayor (diseño y ejecución)",IF(OR(AND(F55=2,J55=2),AND(F55=3,J55=1),AND(F55=3,J55=2),AND(F55=2,J55=1)),"Deficiencia de control (diseño o ejecución)",IF(AND(F55=2,J55=3),"Oportunidad de mejora","Mantenimiento del control"))))</f>
        <v>Mantenimiento del control</v>
      </c>
      <c r="L55" s="221">
        <f>+IF(K55="",231,IF(K55="Deficiencia de control mayor (diseño y ejecución)",240,IF(K55="Deficiencia de control (diseño o ejecución)",260,IF(K55="Oportunidad de mejora",280,300))))</f>
        <v>300</v>
      </c>
      <c r="M55" s="281">
        <v>4.8964999999999996</v>
      </c>
      <c r="N55" s="281">
        <f>+L55+M55</f>
        <v>304.8965</v>
      </c>
    </row>
    <row r="56" spans="2:14" x14ac:dyDescent="0.3">
      <c r="B56" s="232"/>
      <c r="C56" s="342"/>
      <c r="D56" s="241"/>
      <c r="E56" s="237"/>
      <c r="F56" s="234"/>
      <c r="G56" s="73"/>
      <c r="H56" s="237"/>
      <c r="I56" s="237"/>
      <c r="J56" s="257"/>
      <c r="K56" s="236"/>
      <c r="L56" s="221"/>
      <c r="M56" s="281"/>
      <c r="N56" s="281"/>
    </row>
    <row r="57" spans="2:14" x14ac:dyDescent="0.3">
      <c r="B57" s="232"/>
      <c r="C57" s="342"/>
      <c r="D57" s="241"/>
      <c r="E57" s="237"/>
      <c r="F57" s="234"/>
      <c r="G57" s="73"/>
      <c r="H57" s="237"/>
      <c r="I57" s="237"/>
      <c r="J57" s="257"/>
      <c r="K57" s="236"/>
      <c r="L57" s="221"/>
      <c r="M57" s="281"/>
      <c r="N57" s="281"/>
    </row>
    <row r="58" spans="2:14" x14ac:dyDescent="0.3">
      <c r="B58" s="232"/>
      <c r="C58" s="342"/>
      <c r="D58" s="241"/>
      <c r="E58" s="237"/>
      <c r="F58" s="234"/>
      <c r="G58" s="73"/>
      <c r="H58" s="237"/>
      <c r="I58" s="237"/>
      <c r="J58" s="257"/>
      <c r="K58" s="236"/>
      <c r="L58" s="221"/>
      <c r="M58" s="281"/>
      <c r="N58" s="281"/>
    </row>
    <row r="59" spans="2:14" x14ac:dyDescent="0.3">
      <c r="B59" s="232"/>
      <c r="C59" s="342"/>
      <c r="D59" s="241"/>
      <c r="E59" s="237"/>
      <c r="F59" s="234"/>
      <c r="G59" s="73"/>
      <c r="H59" s="237"/>
      <c r="I59" s="237"/>
      <c r="J59" s="257"/>
      <c r="K59" s="236"/>
      <c r="L59" s="221"/>
      <c r="M59" s="281"/>
      <c r="N59" s="281"/>
    </row>
    <row r="60" spans="2:14" x14ac:dyDescent="0.3">
      <c r="B60" s="232"/>
      <c r="C60" s="342"/>
      <c r="D60" s="241"/>
      <c r="E60" s="237"/>
      <c r="F60" s="234"/>
      <c r="G60" s="73"/>
      <c r="H60" s="237"/>
      <c r="I60" s="237"/>
      <c r="J60" s="257"/>
      <c r="K60" s="236"/>
      <c r="L60" s="221"/>
      <c r="M60" s="281"/>
      <c r="N60" s="281"/>
    </row>
    <row r="61" spans="2:14" x14ac:dyDescent="0.3">
      <c r="B61" s="232"/>
      <c r="C61" s="342"/>
      <c r="D61" s="241"/>
      <c r="E61" s="237"/>
      <c r="F61" s="234"/>
      <c r="G61" s="73"/>
      <c r="H61" s="237"/>
      <c r="I61" s="237"/>
      <c r="J61" s="257"/>
      <c r="K61" s="236"/>
      <c r="L61" s="221"/>
      <c r="M61" s="281"/>
      <c r="N61" s="281"/>
    </row>
    <row r="62" spans="2:14" ht="360.75" customHeight="1" x14ac:dyDescent="0.3">
      <c r="B62" s="232"/>
      <c r="C62" s="342"/>
      <c r="D62" s="241"/>
      <c r="E62" s="237"/>
      <c r="F62" s="234"/>
      <c r="G62" s="75"/>
      <c r="H62" s="237"/>
      <c r="I62" s="237"/>
      <c r="J62" s="257"/>
      <c r="K62" s="236"/>
      <c r="L62" s="221"/>
      <c r="M62" s="281"/>
      <c r="N62" s="281"/>
    </row>
    <row r="63" spans="2:14" ht="16.5" customHeight="1" x14ac:dyDescent="0.3">
      <c r="B63" s="232" t="str">
        <f>+LEFT(C63,4)</f>
        <v>14.2</v>
      </c>
      <c r="C63" s="334" t="s">
        <v>381</v>
      </c>
      <c r="D63" s="241" t="s">
        <v>377</v>
      </c>
      <c r="E63" s="237" t="s">
        <v>382</v>
      </c>
      <c r="F63" s="234">
        <v>3</v>
      </c>
      <c r="G63" s="76">
        <v>1</v>
      </c>
      <c r="H63" s="237" t="s">
        <v>383</v>
      </c>
      <c r="I63" s="237" t="s">
        <v>384</v>
      </c>
      <c r="J63" s="257">
        <v>3</v>
      </c>
      <c r="K63" s="236" t="str">
        <f>+IF(OR(ISBLANK(F63),ISBLANK(J63)),"",IF(OR(AND(F63=1,J63=1),AND(F63=1,J63=2),AND(F63=1,J63=3)),"Deficiencia de control mayor (diseño y ejecución)",IF(OR(AND(F63=2,J63=2),AND(F63=3,J63=1),AND(F63=3,J63=2),AND(F63=2,J63=1)),"Deficiencia de control (diseño o ejecución)",IF(AND(F63=2,J63=3),"Oportunidad de mejora","Mantenimiento del control"))))</f>
        <v>Mantenimiento del control</v>
      </c>
      <c r="L63" s="221">
        <f>+IF(K63="",231,IF(K63="Deficiencia de control mayor (diseño y ejecución)",240,IF(K63="Deficiencia de control (diseño o ejecución)",260,IF(K63="Oportunidad de mejora",280,300))))</f>
        <v>300</v>
      </c>
      <c r="M63" s="281">
        <v>4.9854000000000003</v>
      </c>
      <c r="N63" s="281">
        <f>+L63+M63</f>
        <v>304.98540000000003</v>
      </c>
    </row>
    <row r="64" spans="2:14" x14ac:dyDescent="0.3">
      <c r="B64" s="232"/>
      <c r="C64" s="334"/>
      <c r="D64" s="241"/>
      <c r="E64" s="237"/>
      <c r="F64" s="234"/>
      <c r="G64" s="73"/>
      <c r="H64" s="237"/>
      <c r="I64" s="237"/>
      <c r="J64" s="257"/>
      <c r="K64" s="236"/>
      <c r="L64" s="221"/>
      <c r="M64" s="281"/>
      <c r="N64" s="281"/>
    </row>
    <row r="65" spans="2:14" x14ac:dyDescent="0.3">
      <c r="B65" s="232"/>
      <c r="C65" s="334"/>
      <c r="D65" s="241"/>
      <c r="E65" s="237"/>
      <c r="F65" s="234"/>
      <c r="G65" s="73"/>
      <c r="H65" s="237"/>
      <c r="I65" s="237"/>
      <c r="J65" s="257"/>
      <c r="K65" s="236"/>
      <c r="L65" s="221"/>
      <c r="M65" s="281"/>
      <c r="N65" s="281"/>
    </row>
    <row r="66" spans="2:14" x14ac:dyDescent="0.3">
      <c r="B66" s="232"/>
      <c r="C66" s="334"/>
      <c r="D66" s="241"/>
      <c r="E66" s="237"/>
      <c r="F66" s="234"/>
      <c r="G66" s="73"/>
      <c r="H66" s="237"/>
      <c r="I66" s="237"/>
      <c r="J66" s="257"/>
      <c r="K66" s="236"/>
      <c r="L66" s="221"/>
      <c r="M66" s="281"/>
      <c r="N66" s="281"/>
    </row>
    <row r="67" spans="2:14" x14ac:dyDescent="0.3">
      <c r="B67" s="232"/>
      <c r="C67" s="334"/>
      <c r="D67" s="241"/>
      <c r="E67" s="237"/>
      <c r="F67" s="234"/>
      <c r="G67" s="73"/>
      <c r="H67" s="237"/>
      <c r="I67" s="237"/>
      <c r="J67" s="257"/>
      <c r="K67" s="236"/>
      <c r="L67" s="221"/>
      <c r="M67" s="281"/>
      <c r="N67" s="281"/>
    </row>
    <row r="68" spans="2:14" x14ac:dyDescent="0.3">
      <c r="B68" s="232"/>
      <c r="C68" s="334"/>
      <c r="D68" s="241"/>
      <c r="E68" s="237"/>
      <c r="F68" s="234"/>
      <c r="G68" s="73"/>
      <c r="H68" s="237"/>
      <c r="I68" s="237"/>
      <c r="J68" s="257"/>
      <c r="K68" s="236"/>
      <c r="L68" s="221"/>
      <c r="M68" s="281"/>
      <c r="N68" s="281"/>
    </row>
    <row r="69" spans="2:14" x14ac:dyDescent="0.3">
      <c r="B69" s="232"/>
      <c r="C69" s="334"/>
      <c r="D69" s="241"/>
      <c r="E69" s="237"/>
      <c r="F69" s="234"/>
      <c r="G69" s="73"/>
      <c r="H69" s="237"/>
      <c r="I69" s="237"/>
      <c r="J69" s="257"/>
      <c r="K69" s="236"/>
      <c r="L69" s="221"/>
      <c r="M69" s="281"/>
      <c r="N69" s="281"/>
    </row>
    <row r="70" spans="2:14" ht="409.5" customHeight="1" x14ac:dyDescent="0.3">
      <c r="B70" s="232"/>
      <c r="C70" s="334"/>
      <c r="D70" s="241"/>
      <c r="E70" s="237"/>
      <c r="F70" s="234"/>
      <c r="G70" s="75"/>
      <c r="H70" s="237"/>
      <c r="I70" s="237"/>
      <c r="J70" s="257"/>
      <c r="K70" s="236"/>
      <c r="L70" s="221"/>
      <c r="M70" s="281"/>
      <c r="N70" s="281"/>
    </row>
    <row r="71" spans="2:14" ht="16.5" customHeight="1" x14ac:dyDescent="0.3">
      <c r="B71" s="232" t="str">
        <f>+LEFT(C71,4)</f>
        <v>14.3</v>
      </c>
      <c r="C71" s="343" t="s">
        <v>385</v>
      </c>
      <c r="D71" s="241" t="s">
        <v>377</v>
      </c>
      <c r="E71" s="237" t="s">
        <v>386</v>
      </c>
      <c r="F71" s="234">
        <v>3</v>
      </c>
      <c r="G71" s="76">
        <v>1</v>
      </c>
      <c r="H71" s="237" t="s">
        <v>387</v>
      </c>
      <c r="I71" s="237" t="s">
        <v>388</v>
      </c>
      <c r="J71" s="257">
        <v>3</v>
      </c>
      <c r="K71" s="236" t="str">
        <f>+IF(OR(ISBLANK(F71),ISBLANK(J71)),"",IF(OR(AND(F71=1,J71=1),AND(F71=1,J71=2),AND(F71=1,J71=3)),"Deficiencia de control mayor (diseño y ejecución)",IF(OR(AND(F71=2,J71=2),AND(F71=3,J71=1),AND(F71=3,J71=2),AND(F71=2,J71=1)),"Deficiencia de control (diseño o ejecución)",IF(AND(F71=2,J71=3),"Oportunidad de mejora","Mantenimiento del control"))))</f>
        <v>Mantenimiento del control</v>
      </c>
      <c r="L71" s="221">
        <f>+IF(K71="",231,IF(K71="Deficiencia de control mayor (diseño y ejecución)",240,IF(K71="Deficiencia de control (diseño o ejecución)",260,IF(K71="Oportunidad de mejora",280,300))))</f>
        <v>300</v>
      </c>
      <c r="M71" s="281">
        <v>5.0122999999999998</v>
      </c>
      <c r="N71" s="281">
        <f>+L71+M71</f>
        <v>305.01229999999998</v>
      </c>
    </row>
    <row r="72" spans="2:14" x14ac:dyDescent="0.3">
      <c r="B72" s="232"/>
      <c r="C72" s="343"/>
      <c r="D72" s="241"/>
      <c r="E72" s="237"/>
      <c r="F72" s="234"/>
      <c r="G72" s="73"/>
      <c r="H72" s="237"/>
      <c r="I72" s="237"/>
      <c r="J72" s="257"/>
      <c r="K72" s="236"/>
      <c r="L72" s="221"/>
      <c r="M72" s="281"/>
      <c r="N72" s="281"/>
    </row>
    <row r="73" spans="2:14" x14ac:dyDescent="0.3">
      <c r="B73" s="232"/>
      <c r="C73" s="343"/>
      <c r="D73" s="241"/>
      <c r="E73" s="237"/>
      <c r="F73" s="234"/>
      <c r="G73" s="73"/>
      <c r="H73" s="237"/>
      <c r="I73" s="237"/>
      <c r="J73" s="257"/>
      <c r="K73" s="236"/>
      <c r="L73" s="221"/>
      <c r="M73" s="281"/>
      <c r="N73" s="281"/>
    </row>
    <row r="74" spans="2:14" x14ac:dyDescent="0.3">
      <c r="B74" s="232"/>
      <c r="C74" s="343"/>
      <c r="D74" s="241"/>
      <c r="E74" s="237"/>
      <c r="F74" s="234"/>
      <c r="G74" s="73"/>
      <c r="H74" s="237"/>
      <c r="I74" s="237"/>
      <c r="J74" s="257"/>
      <c r="K74" s="236"/>
      <c r="L74" s="221"/>
      <c r="M74" s="281"/>
      <c r="N74" s="281"/>
    </row>
    <row r="75" spans="2:14" x14ac:dyDescent="0.3">
      <c r="B75" s="232"/>
      <c r="C75" s="343"/>
      <c r="D75" s="241"/>
      <c r="E75" s="237"/>
      <c r="F75" s="234"/>
      <c r="G75" s="73"/>
      <c r="H75" s="237"/>
      <c r="I75" s="237"/>
      <c r="J75" s="257"/>
      <c r="K75" s="236"/>
      <c r="L75" s="221"/>
      <c r="M75" s="281"/>
      <c r="N75" s="281"/>
    </row>
    <row r="76" spans="2:14" x14ac:dyDescent="0.3">
      <c r="B76" s="232"/>
      <c r="C76" s="343"/>
      <c r="D76" s="241"/>
      <c r="E76" s="237"/>
      <c r="F76" s="234"/>
      <c r="G76" s="73"/>
      <c r="H76" s="237"/>
      <c r="I76" s="237"/>
      <c r="J76" s="257"/>
      <c r="K76" s="236"/>
      <c r="L76" s="221"/>
      <c r="M76" s="281"/>
      <c r="N76" s="281"/>
    </row>
    <row r="77" spans="2:14" x14ac:dyDescent="0.3">
      <c r="B77" s="232"/>
      <c r="C77" s="343"/>
      <c r="D77" s="241"/>
      <c r="E77" s="237"/>
      <c r="F77" s="234"/>
      <c r="G77" s="73"/>
      <c r="H77" s="237"/>
      <c r="I77" s="237"/>
      <c r="J77" s="257"/>
      <c r="K77" s="236"/>
      <c r="L77" s="221"/>
      <c r="M77" s="281"/>
      <c r="N77" s="281"/>
    </row>
    <row r="78" spans="2:14" ht="184.5" customHeight="1" x14ac:dyDescent="0.3">
      <c r="B78" s="232"/>
      <c r="C78" s="343"/>
      <c r="D78" s="241"/>
      <c r="E78" s="237"/>
      <c r="F78" s="234"/>
      <c r="G78" s="75"/>
      <c r="H78" s="237"/>
      <c r="I78" s="237"/>
      <c r="J78" s="257"/>
      <c r="K78" s="236"/>
      <c r="L78" s="221"/>
      <c r="M78" s="281"/>
      <c r="N78" s="281"/>
    </row>
    <row r="79" spans="2:14" ht="16.5" customHeight="1" x14ac:dyDescent="0.3">
      <c r="B79" s="232" t="str">
        <f>+LEFT(C79,4)</f>
        <v>14.4</v>
      </c>
      <c r="C79" s="334" t="s">
        <v>389</v>
      </c>
      <c r="D79" s="241" t="s">
        <v>377</v>
      </c>
      <c r="E79" s="237" t="s">
        <v>390</v>
      </c>
      <c r="F79" s="234">
        <v>3</v>
      </c>
      <c r="G79" s="76">
        <v>1</v>
      </c>
      <c r="H79" s="237" t="s">
        <v>391</v>
      </c>
      <c r="I79" s="237" t="s">
        <v>388</v>
      </c>
      <c r="J79" s="257">
        <v>3</v>
      </c>
      <c r="K79" s="236" t="str">
        <f>+IF(OR(ISBLANK(F79),ISBLANK(J79)),"",IF(OR(AND(F79=1,J79=1),AND(F79=1,J79=2),AND(F79=1,J79=3)),"Deficiencia de control mayor (diseño y ejecución)",IF(OR(AND(F79=2,J79=2),AND(F79=3,J79=1),AND(F79=3,J79=2),AND(F79=2,J79=1)),"Deficiencia de control (diseño o ejecución)",IF(AND(F79=2,J79=3),"Oportunidad de mejora","Mantenimiento del control"))))</f>
        <v>Mantenimiento del control</v>
      </c>
      <c r="L79" s="221">
        <f>+IF(K79="",231,IF(K79="Deficiencia de control mayor (diseño y ejecución)",240,IF(K79="Deficiencia de control (diseño o ejecución)",260,IF(K79="Oportunidad de mejora",280,300))))</f>
        <v>300</v>
      </c>
      <c r="M79" s="281">
        <v>5.1235999999999997</v>
      </c>
      <c r="N79" s="281">
        <f>+L79+M79</f>
        <v>305.12360000000001</v>
      </c>
    </row>
    <row r="80" spans="2:14" x14ac:dyDescent="0.3">
      <c r="B80" s="232"/>
      <c r="C80" s="334"/>
      <c r="D80" s="241"/>
      <c r="E80" s="237"/>
      <c r="F80" s="234"/>
      <c r="G80" s="73"/>
      <c r="H80" s="237"/>
      <c r="I80" s="237"/>
      <c r="J80" s="257"/>
      <c r="K80" s="236"/>
      <c r="L80" s="221"/>
      <c r="M80" s="281"/>
      <c r="N80" s="281"/>
    </row>
    <row r="81" spans="2:14" x14ac:dyDescent="0.3">
      <c r="B81" s="232"/>
      <c r="C81" s="334"/>
      <c r="D81" s="241"/>
      <c r="E81" s="237"/>
      <c r="F81" s="234"/>
      <c r="G81" s="73"/>
      <c r="H81" s="237"/>
      <c r="I81" s="237"/>
      <c r="J81" s="257"/>
      <c r="K81" s="236"/>
      <c r="L81" s="221"/>
      <c r="M81" s="281"/>
      <c r="N81" s="281"/>
    </row>
    <row r="82" spans="2:14" x14ac:dyDescent="0.3">
      <c r="B82" s="232"/>
      <c r="C82" s="334"/>
      <c r="D82" s="241"/>
      <c r="E82" s="237"/>
      <c r="F82" s="234"/>
      <c r="G82" s="73"/>
      <c r="H82" s="237"/>
      <c r="I82" s="237"/>
      <c r="J82" s="257"/>
      <c r="K82" s="236"/>
      <c r="L82" s="221"/>
      <c r="M82" s="281"/>
      <c r="N82" s="281"/>
    </row>
    <row r="83" spans="2:14" x14ac:dyDescent="0.3">
      <c r="B83" s="232"/>
      <c r="C83" s="334"/>
      <c r="D83" s="241"/>
      <c r="E83" s="237"/>
      <c r="F83" s="234"/>
      <c r="G83" s="73"/>
      <c r="H83" s="237"/>
      <c r="I83" s="237"/>
      <c r="J83" s="257"/>
      <c r="K83" s="236"/>
      <c r="L83" s="221"/>
      <c r="M83" s="281"/>
      <c r="N83" s="281"/>
    </row>
    <row r="84" spans="2:14" x14ac:dyDescent="0.3">
      <c r="B84" s="232"/>
      <c r="C84" s="334"/>
      <c r="D84" s="241"/>
      <c r="E84" s="237"/>
      <c r="F84" s="234"/>
      <c r="G84" s="73"/>
      <c r="H84" s="237"/>
      <c r="I84" s="237"/>
      <c r="J84" s="257"/>
      <c r="K84" s="236"/>
      <c r="L84" s="221"/>
      <c r="M84" s="281"/>
      <c r="N84" s="281"/>
    </row>
    <row r="85" spans="2:14" x14ac:dyDescent="0.3">
      <c r="B85" s="232"/>
      <c r="C85" s="334"/>
      <c r="D85" s="241"/>
      <c r="E85" s="237"/>
      <c r="F85" s="234"/>
      <c r="G85" s="73"/>
      <c r="H85" s="237"/>
      <c r="I85" s="237"/>
      <c r="J85" s="257"/>
      <c r="K85" s="236"/>
      <c r="L85" s="221"/>
      <c r="M85" s="281"/>
      <c r="N85" s="281"/>
    </row>
    <row r="86" spans="2:14" ht="405" customHeight="1" x14ac:dyDescent="0.3">
      <c r="B86" s="232"/>
      <c r="C86" s="334"/>
      <c r="D86" s="241"/>
      <c r="E86" s="237"/>
      <c r="F86" s="234"/>
      <c r="G86" s="75"/>
      <c r="H86" s="237"/>
      <c r="I86" s="237"/>
      <c r="J86" s="257"/>
      <c r="K86" s="236"/>
      <c r="L86" s="221"/>
      <c r="M86" s="281"/>
      <c r="N86" s="281"/>
    </row>
    <row r="87" spans="2:14" ht="12.75" customHeight="1" x14ac:dyDescent="0.3">
      <c r="B87" s="336"/>
      <c r="C87" s="336" t="s">
        <v>392</v>
      </c>
      <c r="D87" s="327" t="s">
        <v>8</v>
      </c>
      <c r="E87" s="337" t="s">
        <v>113</v>
      </c>
      <c r="F87" s="338" t="s">
        <v>243</v>
      </c>
      <c r="G87" s="339" t="s">
        <v>115</v>
      </c>
      <c r="H87" s="339"/>
      <c r="I87" s="339"/>
      <c r="J87" s="338" t="s">
        <v>244</v>
      </c>
      <c r="K87" s="340" t="s">
        <v>150</v>
      </c>
      <c r="L87" s="291"/>
      <c r="M87" s="291"/>
      <c r="N87" s="291"/>
    </row>
    <row r="88" spans="2:14" ht="15" customHeight="1" x14ac:dyDescent="0.3">
      <c r="B88" s="336"/>
      <c r="C88" s="336"/>
      <c r="D88" s="327"/>
      <c r="E88" s="337"/>
      <c r="F88" s="338"/>
      <c r="G88" s="339"/>
      <c r="H88" s="339"/>
      <c r="I88" s="339"/>
      <c r="J88" s="338"/>
      <c r="K88" s="340"/>
      <c r="L88" s="291"/>
      <c r="M88" s="291"/>
      <c r="N88" s="291"/>
    </row>
    <row r="89" spans="2:14" ht="27.75" customHeight="1" x14ac:dyDescent="0.3">
      <c r="B89" s="336"/>
      <c r="C89" s="336"/>
      <c r="D89" s="327"/>
      <c r="E89" s="337"/>
      <c r="F89" s="338"/>
      <c r="G89" s="339" t="s">
        <v>13</v>
      </c>
      <c r="H89" s="341" t="s">
        <v>15</v>
      </c>
      <c r="I89" s="341" t="s">
        <v>17</v>
      </c>
      <c r="J89" s="338"/>
      <c r="K89" s="340"/>
      <c r="L89" s="291"/>
      <c r="M89" s="291"/>
      <c r="N89" s="291"/>
    </row>
    <row r="90" spans="2:14" ht="72" customHeight="1" x14ac:dyDescent="0.3">
      <c r="B90" s="336"/>
      <c r="C90" s="336"/>
      <c r="D90" s="327"/>
      <c r="E90" s="337"/>
      <c r="F90" s="338"/>
      <c r="G90" s="339"/>
      <c r="H90" s="339"/>
      <c r="I90" s="339"/>
      <c r="J90" s="338"/>
      <c r="K90" s="340"/>
      <c r="L90" s="291"/>
      <c r="M90" s="291"/>
      <c r="N90" s="291"/>
    </row>
    <row r="91" spans="2:14" ht="22.5" customHeight="1" x14ac:dyDescent="0.3">
      <c r="B91" s="232" t="str">
        <f>+LEFT(C91,4)</f>
        <v>15.1</v>
      </c>
      <c r="C91" s="344" t="s">
        <v>393</v>
      </c>
      <c r="D91" s="241" t="s">
        <v>394</v>
      </c>
      <c r="E91" s="237" t="s">
        <v>395</v>
      </c>
      <c r="F91" s="234">
        <v>3</v>
      </c>
      <c r="G91" s="76">
        <v>1</v>
      </c>
      <c r="H91" s="237" t="s">
        <v>396</v>
      </c>
      <c r="I91" s="237" t="s">
        <v>397</v>
      </c>
      <c r="J91" s="235">
        <v>2</v>
      </c>
      <c r="K91" s="236" t="str">
        <f>+IF(OR(ISBLANK(F91),ISBLANK(J91)),"",IF(OR(AND(F91=1,J91=1),AND(F91=1,J91=2),AND(F91=1,J91=3)),"Deficiencia de control mayor (diseño y ejecución)",IF(OR(AND(F91=2,J91=2),AND(F91=3,J91=1),AND(F91=3,J91=2),AND(F91=2,J91=1)),"Deficiencia de control (diseño o ejecución)",IF(AND(F91=2,J91=3),"Oportunidad de mejora","Mantenimiento del control"))))</f>
        <v>Deficiencia de control (diseño o ejecución)</v>
      </c>
      <c r="L91" s="221">
        <f>+IF(K91="",231,IF(K91="Deficiencia de control mayor (diseño y ejecución)",240,IF(K91="Deficiencia de control (diseño o ejecución)",260,IF(K91="Oportunidad de mejora",280,300))))</f>
        <v>260</v>
      </c>
      <c r="M91" s="281">
        <v>5.2369000000000003</v>
      </c>
      <c r="N91" s="281">
        <f>+L91+M91</f>
        <v>265.23689999999999</v>
      </c>
    </row>
    <row r="92" spans="2:14" ht="22.5" customHeight="1" x14ac:dyDescent="0.3">
      <c r="B92" s="232"/>
      <c r="C92" s="344"/>
      <c r="D92" s="241"/>
      <c r="E92" s="237"/>
      <c r="F92" s="234"/>
      <c r="G92" s="73"/>
      <c r="H92" s="237"/>
      <c r="I92" s="237"/>
      <c r="J92" s="235"/>
      <c r="K92" s="236"/>
      <c r="L92" s="221"/>
      <c r="M92" s="281"/>
      <c r="N92" s="281"/>
    </row>
    <row r="93" spans="2:14" ht="22.5" customHeight="1" x14ac:dyDescent="0.3">
      <c r="B93" s="232"/>
      <c r="C93" s="344"/>
      <c r="D93" s="241"/>
      <c r="E93" s="237"/>
      <c r="F93" s="234"/>
      <c r="G93" s="73"/>
      <c r="H93" s="237"/>
      <c r="I93" s="237"/>
      <c r="J93" s="235"/>
      <c r="K93" s="236"/>
      <c r="L93" s="221"/>
      <c r="M93" s="281"/>
      <c r="N93" s="281"/>
    </row>
    <row r="94" spans="2:14" ht="22.5" customHeight="1" x14ac:dyDescent="0.3">
      <c r="B94" s="232"/>
      <c r="C94" s="344"/>
      <c r="D94" s="241"/>
      <c r="E94" s="237"/>
      <c r="F94" s="234"/>
      <c r="G94" s="73"/>
      <c r="H94" s="237"/>
      <c r="I94" s="237"/>
      <c r="J94" s="235"/>
      <c r="K94" s="236"/>
      <c r="L94" s="221"/>
      <c r="M94" s="281"/>
      <c r="N94" s="281"/>
    </row>
    <row r="95" spans="2:14" ht="22.5" customHeight="1" x14ac:dyDescent="0.3">
      <c r="B95" s="232"/>
      <c r="C95" s="344"/>
      <c r="D95" s="241"/>
      <c r="E95" s="237"/>
      <c r="F95" s="234"/>
      <c r="G95" s="73"/>
      <c r="H95" s="237"/>
      <c r="I95" s="237"/>
      <c r="J95" s="235"/>
      <c r="K95" s="236"/>
      <c r="L95" s="221"/>
      <c r="M95" s="281"/>
      <c r="N95" s="281"/>
    </row>
    <row r="96" spans="2:14" ht="22.5" customHeight="1" x14ac:dyDescent="0.3">
      <c r="B96" s="232"/>
      <c r="C96" s="344"/>
      <c r="D96" s="241"/>
      <c r="E96" s="237"/>
      <c r="F96" s="234"/>
      <c r="G96" s="73"/>
      <c r="H96" s="237"/>
      <c r="I96" s="237"/>
      <c r="J96" s="235"/>
      <c r="K96" s="236"/>
      <c r="L96" s="221"/>
      <c r="M96" s="281"/>
      <c r="N96" s="281"/>
    </row>
    <row r="97" spans="2:14" ht="22.5" customHeight="1" x14ac:dyDescent="0.3">
      <c r="B97" s="232"/>
      <c r="C97" s="344"/>
      <c r="D97" s="241"/>
      <c r="E97" s="237"/>
      <c r="F97" s="234"/>
      <c r="G97" s="73"/>
      <c r="H97" s="237"/>
      <c r="I97" s="237"/>
      <c r="J97" s="235"/>
      <c r="K97" s="236"/>
      <c r="L97" s="221"/>
      <c r="M97" s="281"/>
      <c r="N97" s="281"/>
    </row>
    <row r="98" spans="2:14" ht="285" customHeight="1" x14ac:dyDescent="0.3">
      <c r="B98" s="232"/>
      <c r="C98" s="344"/>
      <c r="D98" s="241"/>
      <c r="E98" s="237"/>
      <c r="F98" s="234"/>
      <c r="G98" s="75"/>
      <c r="H98" s="237"/>
      <c r="I98" s="237"/>
      <c r="J98" s="235"/>
      <c r="K98" s="236"/>
      <c r="L98" s="221"/>
      <c r="M98" s="281"/>
      <c r="N98" s="281"/>
    </row>
    <row r="99" spans="2:14" ht="26.25" customHeight="1" x14ac:dyDescent="0.3">
      <c r="B99" s="232" t="str">
        <f>+LEFT(C99,4)</f>
        <v>15.2</v>
      </c>
      <c r="C99" s="345" t="s">
        <v>398</v>
      </c>
      <c r="D99" s="241" t="s">
        <v>399</v>
      </c>
      <c r="E99" s="237" t="s">
        <v>400</v>
      </c>
      <c r="F99" s="234">
        <v>3</v>
      </c>
      <c r="G99" s="76">
        <v>1</v>
      </c>
      <c r="H99" s="237" t="s">
        <v>396</v>
      </c>
      <c r="I99" s="237" t="s">
        <v>397</v>
      </c>
      <c r="J99" s="235">
        <v>2</v>
      </c>
      <c r="K99" s="236" t="str">
        <f>+IF(OR(ISBLANK(F99),ISBLANK(J99)),"",IF(OR(AND(F99=1,J99=1),AND(F99=1,J99=2),AND(F99=1,J99=3)),"Deficiencia de control mayor (diseño y ejecución)",IF(OR(AND(F99=2,J99=2),AND(F99=3,J99=1),AND(F99=3,J99=2),AND(F99=2,J99=1)),"Deficiencia de control (diseño o ejecución)",IF(AND(F99=2,J99=3),"Oportunidad de mejora","Mantenimiento del control"))))</f>
        <v>Deficiencia de control (diseño o ejecución)</v>
      </c>
      <c r="L99" s="221">
        <f>+IF(K99="",231,IF(K99="Deficiencia de control mayor (diseño y ejecución)",240,IF(K99="Deficiencia de control (diseño o ejecución)",260,IF(K99="Oportunidad de mejora",280,300))))</f>
        <v>260</v>
      </c>
      <c r="M99" s="281">
        <v>5.3654000000000002</v>
      </c>
      <c r="N99" s="281">
        <f>+L99+M99</f>
        <v>265.36540000000002</v>
      </c>
    </row>
    <row r="100" spans="2:14" ht="26.25" customHeight="1" x14ac:dyDescent="0.3">
      <c r="B100" s="232"/>
      <c r="C100" s="345"/>
      <c r="D100" s="241"/>
      <c r="E100" s="237"/>
      <c r="F100" s="234"/>
      <c r="G100" s="73"/>
      <c r="H100" s="237"/>
      <c r="I100" s="237"/>
      <c r="J100" s="235"/>
      <c r="K100" s="236"/>
      <c r="L100" s="221"/>
      <c r="M100" s="281"/>
      <c r="N100" s="281"/>
    </row>
    <row r="101" spans="2:14" ht="26.25" customHeight="1" x14ac:dyDescent="0.3">
      <c r="B101" s="232"/>
      <c r="C101" s="345"/>
      <c r="D101" s="241"/>
      <c r="E101" s="237"/>
      <c r="F101" s="234"/>
      <c r="G101" s="73"/>
      <c r="H101" s="237"/>
      <c r="I101" s="237"/>
      <c r="J101" s="235"/>
      <c r="K101" s="236"/>
      <c r="L101" s="221"/>
      <c r="M101" s="281"/>
      <c r="N101" s="281"/>
    </row>
    <row r="102" spans="2:14" ht="26.25" customHeight="1" x14ac:dyDescent="0.3">
      <c r="B102" s="232"/>
      <c r="C102" s="345"/>
      <c r="D102" s="241"/>
      <c r="E102" s="237"/>
      <c r="F102" s="234"/>
      <c r="G102" s="73"/>
      <c r="H102" s="237"/>
      <c r="I102" s="237"/>
      <c r="J102" s="235"/>
      <c r="K102" s="236"/>
      <c r="L102" s="221"/>
      <c r="M102" s="281"/>
      <c r="N102" s="281"/>
    </row>
    <row r="103" spans="2:14" ht="26.25" customHeight="1" x14ac:dyDescent="0.3">
      <c r="B103" s="232"/>
      <c r="C103" s="345"/>
      <c r="D103" s="241"/>
      <c r="E103" s="237"/>
      <c r="F103" s="234"/>
      <c r="G103" s="73"/>
      <c r="H103" s="237"/>
      <c r="I103" s="237"/>
      <c r="J103" s="235"/>
      <c r="K103" s="236"/>
      <c r="L103" s="221"/>
      <c r="M103" s="281"/>
      <c r="N103" s="281"/>
    </row>
    <row r="104" spans="2:14" ht="26.25" customHeight="1" x14ac:dyDescent="0.3">
      <c r="B104" s="232"/>
      <c r="C104" s="345"/>
      <c r="D104" s="241"/>
      <c r="E104" s="237"/>
      <c r="F104" s="234"/>
      <c r="G104" s="73"/>
      <c r="H104" s="237"/>
      <c r="I104" s="237"/>
      <c r="J104" s="235"/>
      <c r="K104" s="236"/>
      <c r="L104" s="221"/>
      <c r="M104" s="281"/>
      <c r="N104" s="281"/>
    </row>
    <row r="105" spans="2:14" ht="26.25" customHeight="1" x14ac:dyDescent="0.3">
      <c r="B105" s="232"/>
      <c r="C105" s="345"/>
      <c r="D105" s="241"/>
      <c r="E105" s="237"/>
      <c r="F105" s="234"/>
      <c r="G105" s="73"/>
      <c r="H105" s="237"/>
      <c r="I105" s="237"/>
      <c r="J105" s="235"/>
      <c r="K105" s="236"/>
      <c r="L105" s="221"/>
      <c r="M105" s="281"/>
      <c r="N105" s="281"/>
    </row>
    <row r="106" spans="2:14" ht="26.25" customHeight="1" x14ac:dyDescent="0.3">
      <c r="B106" s="232"/>
      <c r="C106" s="345"/>
      <c r="D106" s="241"/>
      <c r="E106" s="237"/>
      <c r="F106" s="234"/>
      <c r="G106" s="75"/>
      <c r="H106" s="237"/>
      <c r="I106" s="237"/>
      <c r="J106" s="235"/>
      <c r="K106" s="236"/>
      <c r="L106" s="221"/>
      <c r="M106" s="281"/>
      <c r="N106" s="281"/>
    </row>
    <row r="107" spans="2:14" ht="16.5" customHeight="1" x14ac:dyDescent="0.3">
      <c r="B107" s="232" t="str">
        <f>+LEFT(C107,4)</f>
        <v>15.3</v>
      </c>
      <c r="C107" s="334" t="s">
        <v>401</v>
      </c>
      <c r="D107" s="241" t="s">
        <v>402</v>
      </c>
      <c r="E107" s="237" t="s">
        <v>403</v>
      </c>
      <c r="F107" s="234">
        <v>3</v>
      </c>
      <c r="G107" s="76">
        <v>1</v>
      </c>
      <c r="H107" s="237" t="s">
        <v>404</v>
      </c>
      <c r="I107" s="237" t="s">
        <v>405</v>
      </c>
      <c r="J107" s="257">
        <v>3</v>
      </c>
      <c r="K107" s="236" t="str">
        <f>+IF(OR(ISBLANK(F107),ISBLANK(J107)),"",IF(OR(AND(F107=1,J107=1),AND(F107=1,J107=2),AND(F107=1,J107=3)),"Deficiencia de control mayor (diseño y ejecución)",IF(OR(AND(F107=2,J107=2),AND(F107=3,J107=1),AND(F107=3,J107=2),AND(F107=2,J107=1)),"Deficiencia de control (diseño o ejecución)",IF(AND(F107=2,J107=3),"Oportunidad de mejora","Mantenimiento del control"))))</f>
        <v>Mantenimiento del control</v>
      </c>
      <c r="L107" s="221">
        <f>+IF(K107="",231,IF(K107="Deficiencia de control mayor (diseño y ejecución)",240,IF(K107="Deficiencia de control (diseño o ejecución)",260,IF(K107="Oportunidad de mejora",280,300))))</f>
        <v>300</v>
      </c>
      <c r="M107" s="281">
        <v>5.4562999999999997</v>
      </c>
      <c r="N107" s="281">
        <f>+L107+M107</f>
        <v>305.4563</v>
      </c>
    </row>
    <row r="108" spans="2:14" x14ac:dyDescent="0.3">
      <c r="B108" s="232"/>
      <c r="C108" s="334"/>
      <c r="D108" s="241"/>
      <c r="E108" s="237"/>
      <c r="F108" s="234"/>
      <c r="G108" s="73"/>
      <c r="H108" s="237"/>
      <c r="I108" s="237"/>
      <c r="J108" s="257"/>
      <c r="K108" s="236"/>
      <c r="L108" s="221"/>
      <c r="M108" s="281"/>
      <c r="N108" s="281"/>
    </row>
    <row r="109" spans="2:14" x14ac:dyDescent="0.3">
      <c r="B109" s="232"/>
      <c r="C109" s="334"/>
      <c r="D109" s="241"/>
      <c r="E109" s="237"/>
      <c r="F109" s="234"/>
      <c r="G109" s="73"/>
      <c r="H109" s="237"/>
      <c r="I109" s="237"/>
      <c r="J109" s="257"/>
      <c r="K109" s="236"/>
      <c r="L109" s="221"/>
      <c r="M109" s="281"/>
      <c r="N109" s="281"/>
    </row>
    <row r="110" spans="2:14" x14ac:dyDescent="0.3">
      <c r="B110" s="232"/>
      <c r="C110" s="334"/>
      <c r="D110" s="241"/>
      <c r="E110" s="237"/>
      <c r="F110" s="234"/>
      <c r="G110" s="73"/>
      <c r="H110" s="237"/>
      <c r="I110" s="237"/>
      <c r="J110" s="257"/>
      <c r="K110" s="236"/>
      <c r="L110" s="221"/>
      <c r="M110" s="281"/>
      <c r="N110" s="281"/>
    </row>
    <row r="111" spans="2:14" x14ac:dyDescent="0.3">
      <c r="B111" s="232"/>
      <c r="C111" s="334"/>
      <c r="D111" s="241"/>
      <c r="E111" s="237"/>
      <c r="F111" s="234"/>
      <c r="G111" s="73"/>
      <c r="H111" s="237"/>
      <c r="I111" s="237"/>
      <c r="J111" s="257"/>
      <c r="K111" s="236"/>
      <c r="L111" s="221"/>
      <c r="M111" s="281"/>
      <c r="N111" s="281"/>
    </row>
    <row r="112" spans="2:14" x14ac:dyDescent="0.3">
      <c r="B112" s="232"/>
      <c r="C112" s="334"/>
      <c r="D112" s="241"/>
      <c r="E112" s="237"/>
      <c r="F112" s="234"/>
      <c r="G112" s="73"/>
      <c r="H112" s="237"/>
      <c r="I112" s="237"/>
      <c r="J112" s="257"/>
      <c r="K112" s="236"/>
      <c r="L112" s="221"/>
      <c r="M112" s="281"/>
      <c r="N112" s="281"/>
    </row>
    <row r="113" spans="2:14" x14ac:dyDescent="0.3">
      <c r="B113" s="232"/>
      <c r="C113" s="334"/>
      <c r="D113" s="241"/>
      <c r="E113" s="237"/>
      <c r="F113" s="234"/>
      <c r="G113" s="73"/>
      <c r="H113" s="237"/>
      <c r="I113" s="237"/>
      <c r="J113" s="257"/>
      <c r="K113" s="236"/>
      <c r="L113" s="221"/>
      <c r="M113" s="281"/>
      <c r="N113" s="281"/>
    </row>
    <row r="114" spans="2:14" ht="305.25" customHeight="1" x14ac:dyDescent="0.3">
      <c r="B114" s="232"/>
      <c r="C114" s="334"/>
      <c r="D114" s="241"/>
      <c r="E114" s="237"/>
      <c r="F114" s="234"/>
      <c r="G114" s="75"/>
      <c r="H114" s="237"/>
      <c r="I114" s="237"/>
      <c r="J114" s="257"/>
      <c r="K114" s="236"/>
      <c r="L114" s="221"/>
      <c r="M114" s="281"/>
      <c r="N114" s="281"/>
    </row>
    <row r="115" spans="2:14" ht="16.5" customHeight="1" x14ac:dyDescent="0.3">
      <c r="B115" s="232" t="str">
        <f>+LEFT(C115,4)</f>
        <v>15.4</v>
      </c>
      <c r="C115" s="346" t="s">
        <v>406</v>
      </c>
      <c r="D115" s="241" t="s">
        <v>407</v>
      </c>
      <c r="E115" s="237" t="s">
        <v>408</v>
      </c>
      <c r="F115" s="234">
        <v>3</v>
      </c>
      <c r="G115" s="76">
        <v>1</v>
      </c>
      <c r="H115" s="237" t="s">
        <v>409</v>
      </c>
      <c r="I115" s="237" t="s">
        <v>410</v>
      </c>
      <c r="J115" s="257">
        <v>3</v>
      </c>
      <c r="K115" s="236" t="str">
        <f>+IF(OR(ISBLANK(F115),ISBLANK(J115)),"",IF(OR(AND(F115=1,J115=1),AND(F115=1,J115=2),AND(F115=1,J115=3)),"Deficiencia de control mayor (diseño y ejecución)",IF(OR(AND(F115=2,J115=2),AND(F115=3,J115=1),AND(F115=3,J115=2),AND(F115=2,J115=1)),"Deficiencia de control (diseño o ejecución)",IF(AND(F115=2,J115=3),"Oportunidad de mejora","Mantenimiento del control"))))</f>
        <v>Mantenimiento del control</v>
      </c>
      <c r="L115" s="221">
        <f>+IF(K115="",231,IF(K115="Deficiencia de control mayor (diseño y ejecución)",240,IF(K115="Deficiencia de control (diseño o ejecución)",260,IF(K115="Oportunidad de mejora",280,300))))</f>
        <v>300</v>
      </c>
      <c r="M115" s="281">
        <v>5.5632000000000001</v>
      </c>
      <c r="N115" s="281">
        <f>+L115+M115</f>
        <v>305.56319999999999</v>
      </c>
    </row>
    <row r="116" spans="2:14" x14ac:dyDescent="0.3">
      <c r="B116" s="232"/>
      <c r="C116" s="346"/>
      <c r="D116" s="241"/>
      <c r="E116" s="237"/>
      <c r="F116" s="234"/>
      <c r="G116" s="73">
        <v>2</v>
      </c>
      <c r="H116" s="237"/>
      <c r="I116" s="237"/>
      <c r="J116" s="257"/>
      <c r="K116" s="236"/>
      <c r="L116" s="221"/>
      <c r="M116" s="281"/>
      <c r="N116" s="281"/>
    </row>
    <row r="117" spans="2:14" x14ac:dyDescent="0.3">
      <c r="B117" s="232"/>
      <c r="C117" s="346"/>
      <c r="D117" s="241"/>
      <c r="E117" s="237"/>
      <c r="F117" s="234"/>
      <c r="G117" s="73">
        <v>3</v>
      </c>
      <c r="H117" s="237"/>
      <c r="I117" s="237"/>
      <c r="J117" s="257"/>
      <c r="K117" s="236"/>
      <c r="L117" s="221"/>
      <c r="M117" s="281"/>
      <c r="N117" s="281"/>
    </row>
    <row r="118" spans="2:14" x14ac:dyDescent="0.3">
      <c r="B118" s="232"/>
      <c r="C118" s="346"/>
      <c r="D118" s="241"/>
      <c r="E118" s="237"/>
      <c r="F118" s="234"/>
      <c r="G118" s="73">
        <v>4</v>
      </c>
      <c r="H118" s="237"/>
      <c r="I118" s="237"/>
      <c r="J118" s="257"/>
      <c r="K118" s="236"/>
      <c r="L118" s="221"/>
      <c r="M118" s="281"/>
      <c r="N118" s="281"/>
    </row>
    <row r="119" spans="2:14" x14ac:dyDescent="0.3">
      <c r="B119" s="232"/>
      <c r="C119" s="346"/>
      <c r="D119" s="241"/>
      <c r="E119" s="237"/>
      <c r="F119" s="234"/>
      <c r="G119" s="73">
        <v>5</v>
      </c>
      <c r="H119" s="237"/>
      <c r="I119" s="237"/>
      <c r="J119" s="257"/>
      <c r="K119" s="236"/>
      <c r="L119" s="221"/>
      <c r="M119" s="281"/>
      <c r="N119" s="281"/>
    </row>
    <row r="120" spans="2:14" x14ac:dyDescent="0.3">
      <c r="B120" s="232"/>
      <c r="C120" s="346"/>
      <c r="D120" s="241"/>
      <c r="E120" s="237"/>
      <c r="F120" s="234"/>
      <c r="G120" s="73">
        <v>6</v>
      </c>
      <c r="H120" s="237"/>
      <c r="I120" s="237"/>
      <c r="J120" s="257"/>
      <c r="K120" s="236"/>
      <c r="L120" s="221"/>
      <c r="M120" s="281"/>
      <c r="N120" s="281"/>
    </row>
    <row r="121" spans="2:14" x14ac:dyDescent="0.3">
      <c r="B121" s="232"/>
      <c r="C121" s="346"/>
      <c r="D121" s="241"/>
      <c r="E121" s="237"/>
      <c r="F121" s="234"/>
      <c r="G121" s="73">
        <v>7</v>
      </c>
      <c r="H121" s="237"/>
      <c r="I121" s="237"/>
      <c r="J121" s="257"/>
      <c r="K121" s="236"/>
      <c r="L121" s="221"/>
      <c r="M121" s="281"/>
      <c r="N121" s="281"/>
    </row>
    <row r="122" spans="2:14" ht="409.6" customHeight="1" x14ac:dyDescent="0.3">
      <c r="B122" s="232"/>
      <c r="C122" s="346"/>
      <c r="D122" s="241"/>
      <c r="E122" s="237"/>
      <c r="F122" s="234"/>
      <c r="G122" s="75">
        <v>8</v>
      </c>
      <c r="H122" s="237"/>
      <c r="I122" s="237"/>
      <c r="J122" s="257"/>
      <c r="K122" s="236"/>
      <c r="L122" s="221"/>
      <c r="M122" s="281"/>
      <c r="N122" s="281"/>
    </row>
    <row r="123" spans="2:14" ht="16.5" customHeight="1" x14ac:dyDescent="0.3">
      <c r="B123" s="232" t="str">
        <f>+LEFT(C123,4)</f>
        <v>15.5</v>
      </c>
      <c r="C123" s="345" t="s">
        <v>411</v>
      </c>
      <c r="D123" s="241" t="s">
        <v>412</v>
      </c>
      <c r="E123" s="237" t="s">
        <v>413</v>
      </c>
      <c r="F123" s="234">
        <v>3</v>
      </c>
      <c r="G123" s="76">
        <v>1</v>
      </c>
      <c r="H123" s="237" t="s">
        <v>414</v>
      </c>
      <c r="I123" s="237" t="s">
        <v>410</v>
      </c>
      <c r="J123" s="257">
        <v>3</v>
      </c>
      <c r="K123" s="236" t="str">
        <f>+IF(OR(ISBLANK(F123),ISBLANK(J123)),"",IF(OR(AND(F123=1,J123=1),AND(F123=1,J123=2),AND(F123=1,J123=3)),"Deficiencia de control mayor (diseño y ejecución)",IF(OR(AND(F123=2,J123=2),AND(F123=3,J123=1),AND(F123=3,J123=2),AND(F123=2,J123=1)),"Deficiencia de control (diseño o ejecución)",IF(AND(F123=2,J123=3),"Oportunidad de mejora","Mantenimiento del control"))))</f>
        <v>Mantenimiento del control</v>
      </c>
      <c r="L123" s="221">
        <f>+IF(K123="",231,IF(K123="Deficiencia de control mayor (diseño y ejecución)",240,IF(K123="Deficiencia de control (diseño o ejecución)",260,IF(K123="Oportunidad de mejora",280,300))))</f>
        <v>300</v>
      </c>
      <c r="M123" s="281">
        <v>5.6321000000000003</v>
      </c>
      <c r="N123" s="281">
        <f>+L123+M123</f>
        <v>305.63209999999998</v>
      </c>
    </row>
    <row r="124" spans="2:14" x14ac:dyDescent="0.3">
      <c r="B124" s="232"/>
      <c r="C124" s="345"/>
      <c r="D124" s="241"/>
      <c r="E124" s="237"/>
      <c r="F124" s="234"/>
      <c r="G124" s="73"/>
      <c r="H124" s="237"/>
      <c r="I124" s="237"/>
      <c r="J124" s="257"/>
      <c r="K124" s="236"/>
      <c r="L124" s="221"/>
      <c r="M124" s="281"/>
      <c r="N124" s="281"/>
    </row>
    <row r="125" spans="2:14" x14ac:dyDescent="0.3">
      <c r="B125" s="232"/>
      <c r="C125" s="345"/>
      <c r="D125" s="241"/>
      <c r="E125" s="237"/>
      <c r="F125" s="234"/>
      <c r="G125" s="73"/>
      <c r="H125" s="237"/>
      <c r="I125" s="237"/>
      <c r="J125" s="257"/>
      <c r="K125" s="236"/>
      <c r="L125" s="221"/>
      <c r="M125" s="281"/>
      <c r="N125" s="281"/>
    </row>
    <row r="126" spans="2:14" x14ac:dyDescent="0.3">
      <c r="B126" s="232"/>
      <c r="C126" s="345"/>
      <c r="D126" s="241"/>
      <c r="E126" s="237"/>
      <c r="F126" s="234"/>
      <c r="G126" s="73"/>
      <c r="H126" s="237"/>
      <c r="I126" s="237"/>
      <c r="J126" s="257"/>
      <c r="K126" s="236"/>
      <c r="L126" s="221"/>
      <c r="M126" s="281"/>
      <c r="N126" s="281"/>
    </row>
    <row r="127" spans="2:14" x14ac:dyDescent="0.3">
      <c r="B127" s="232"/>
      <c r="C127" s="345"/>
      <c r="D127" s="241"/>
      <c r="E127" s="237"/>
      <c r="F127" s="234"/>
      <c r="G127" s="73"/>
      <c r="H127" s="237"/>
      <c r="I127" s="237"/>
      <c r="J127" s="257"/>
      <c r="K127" s="236"/>
      <c r="L127" s="221"/>
      <c r="M127" s="281"/>
      <c r="N127" s="281"/>
    </row>
    <row r="128" spans="2:14" ht="12.75" customHeight="1" x14ac:dyDescent="0.3">
      <c r="B128" s="232"/>
      <c r="C128" s="345"/>
      <c r="D128" s="241"/>
      <c r="E128" s="237"/>
      <c r="F128" s="234"/>
      <c r="G128" s="73"/>
      <c r="H128" s="237"/>
      <c r="I128" s="237"/>
      <c r="J128" s="257"/>
      <c r="K128" s="236"/>
      <c r="L128" s="221"/>
      <c r="M128" s="281"/>
      <c r="N128" s="281"/>
    </row>
    <row r="129" spans="2:14" ht="12.75" customHeight="1" x14ac:dyDescent="0.3">
      <c r="B129" s="232"/>
      <c r="C129" s="345"/>
      <c r="D129" s="241"/>
      <c r="E129" s="237"/>
      <c r="F129" s="234"/>
      <c r="G129" s="73"/>
      <c r="H129" s="237"/>
      <c r="I129" s="237"/>
      <c r="J129" s="257"/>
      <c r="K129" s="236"/>
      <c r="L129" s="221"/>
      <c r="M129" s="281"/>
      <c r="N129" s="281"/>
    </row>
    <row r="130" spans="2:14" ht="96" customHeight="1" x14ac:dyDescent="0.3">
      <c r="B130" s="232"/>
      <c r="C130" s="345"/>
      <c r="D130" s="241"/>
      <c r="E130" s="237"/>
      <c r="F130" s="234"/>
      <c r="G130" s="75"/>
      <c r="H130" s="237"/>
      <c r="I130" s="237"/>
      <c r="J130" s="257"/>
      <c r="K130" s="236"/>
      <c r="L130" s="221"/>
      <c r="M130" s="281"/>
      <c r="N130" s="281"/>
    </row>
    <row r="131" spans="2:14" ht="16.5" customHeight="1" x14ac:dyDescent="0.3">
      <c r="B131" s="232" t="str">
        <f>+LEFT(C131,4)</f>
        <v>15.6</v>
      </c>
      <c r="C131" s="345" t="s">
        <v>415</v>
      </c>
      <c r="D131" s="347" t="s">
        <v>412</v>
      </c>
      <c r="E131" s="237" t="s">
        <v>413</v>
      </c>
      <c r="F131" s="234">
        <v>3</v>
      </c>
      <c r="G131" s="76">
        <v>1</v>
      </c>
      <c r="H131" s="237" t="s">
        <v>414</v>
      </c>
      <c r="I131" s="237" t="s">
        <v>410</v>
      </c>
      <c r="J131" s="257">
        <v>3</v>
      </c>
      <c r="K131" s="236" t="str">
        <f>+IF(OR(ISBLANK(F131),ISBLANK(J131)),"",IF(OR(AND(F131=1,J131=1),AND(F131=1,J131=2),AND(F131=1,J131=3)),"Deficiencia de control mayor (diseño y ejecución)",IF(OR(AND(F131=2,J131=2),AND(F131=3,J131=1),AND(F131=3,J131=2),AND(F131=2,J131=1)),"Deficiencia de control (diseño o ejecución)",IF(AND(F131=2,J131=3),"Oportunidad de mejora","Mantenimiento del control"))))</f>
        <v>Mantenimiento del control</v>
      </c>
      <c r="L131" s="221">
        <f>+IF(K131="",231,IF(K131="Deficiencia de control mayor (diseño y ejecución)",240,IF(K131="Deficiencia de control (diseño o ejecución)",260,IF(K131="Oportunidad de mejora",280,300))))</f>
        <v>300</v>
      </c>
      <c r="M131" s="281">
        <v>5.7896000000000001</v>
      </c>
      <c r="N131" s="281">
        <f>+L131+M131</f>
        <v>305.78960000000001</v>
      </c>
    </row>
    <row r="132" spans="2:14" x14ac:dyDescent="0.3">
      <c r="B132" s="232"/>
      <c r="C132" s="345"/>
      <c r="D132" s="347"/>
      <c r="E132" s="237"/>
      <c r="F132" s="234"/>
      <c r="G132" s="73"/>
      <c r="H132" s="237"/>
      <c r="I132" s="237"/>
      <c r="J132" s="257"/>
      <c r="K132" s="236"/>
      <c r="L132" s="221"/>
      <c r="M132" s="281"/>
      <c r="N132" s="281"/>
    </row>
    <row r="133" spans="2:14" x14ac:dyDescent="0.3">
      <c r="B133" s="232"/>
      <c r="C133" s="345"/>
      <c r="D133" s="347"/>
      <c r="E133" s="237"/>
      <c r="F133" s="234"/>
      <c r="G133" s="73"/>
      <c r="H133" s="237"/>
      <c r="I133" s="237"/>
      <c r="J133" s="257"/>
      <c r="K133" s="236"/>
      <c r="L133" s="221"/>
      <c r="M133" s="281"/>
      <c r="N133" s="281"/>
    </row>
    <row r="134" spans="2:14" x14ac:dyDescent="0.3">
      <c r="B134" s="232"/>
      <c r="C134" s="345"/>
      <c r="D134" s="347"/>
      <c r="E134" s="237"/>
      <c r="F134" s="234"/>
      <c r="G134" s="73"/>
      <c r="H134" s="237"/>
      <c r="I134" s="237"/>
      <c r="J134" s="257"/>
      <c r="K134" s="236"/>
      <c r="L134" s="221"/>
      <c r="M134" s="281"/>
      <c r="N134" s="281"/>
    </row>
    <row r="135" spans="2:14" x14ac:dyDescent="0.3">
      <c r="B135" s="232"/>
      <c r="C135" s="345"/>
      <c r="D135" s="347"/>
      <c r="E135" s="237"/>
      <c r="F135" s="234"/>
      <c r="G135" s="73"/>
      <c r="H135" s="237"/>
      <c r="I135" s="237"/>
      <c r="J135" s="257"/>
      <c r="K135" s="236"/>
      <c r="L135" s="221"/>
      <c r="M135" s="281"/>
      <c r="N135" s="281"/>
    </row>
    <row r="136" spans="2:14" x14ac:dyDescent="0.3">
      <c r="B136" s="232"/>
      <c r="C136" s="345"/>
      <c r="D136" s="347"/>
      <c r="E136" s="237"/>
      <c r="F136" s="234"/>
      <c r="G136" s="73"/>
      <c r="H136" s="237"/>
      <c r="I136" s="237"/>
      <c r="J136" s="257"/>
      <c r="K136" s="236"/>
      <c r="L136" s="221"/>
      <c r="M136" s="281"/>
      <c r="N136" s="281"/>
    </row>
    <row r="137" spans="2:14" x14ac:dyDescent="0.3">
      <c r="B137" s="232"/>
      <c r="C137" s="345"/>
      <c r="D137" s="347"/>
      <c r="E137" s="237"/>
      <c r="F137" s="234"/>
      <c r="G137" s="73"/>
      <c r="H137" s="237"/>
      <c r="I137" s="237"/>
      <c r="J137" s="257"/>
      <c r="K137" s="236"/>
      <c r="L137" s="221"/>
      <c r="M137" s="281"/>
      <c r="N137" s="281"/>
    </row>
    <row r="138" spans="2:14" ht="282" customHeight="1" x14ac:dyDescent="0.3">
      <c r="B138" s="232"/>
      <c r="C138" s="345"/>
      <c r="D138" s="347"/>
      <c r="E138" s="237"/>
      <c r="F138" s="234"/>
      <c r="G138" s="75"/>
      <c r="H138" s="237"/>
      <c r="I138" s="237"/>
      <c r="J138" s="257"/>
      <c r="K138" s="236"/>
      <c r="L138" s="221"/>
      <c r="M138" s="281"/>
      <c r="N138" s="281"/>
    </row>
  </sheetData>
  <sheetProtection password="D72A" sheet="1" objects="1" scenarios="1" formatCells="0" formatColumns="0" formatRows="0"/>
  <autoFilter ref="C1:C138"/>
  <mergeCells count="213">
    <mergeCell ref="L131:L138"/>
    <mergeCell ref="M131:M138"/>
    <mergeCell ref="N131:N138"/>
    <mergeCell ref="B131:B138"/>
    <mergeCell ref="C131:C138"/>
    <mergeCell ref="D131:D138"/>
    <mergeCell ref="E131:E138"/>
    <mergeCell ref="F131:F138"/>
    <mergeCell ref="H131:H138"/>
    <mergeCell ref="I131:I138"/>
    <mergeCell ref="J131:J138"/>
    <mergeCell ref="K131:K138"/>
    <mergeCell ref="L115:L122"/>
    <mergeCell ref="M115:M122"/>
    <mergeCell ref="N115:N122"/>
    <mergeCell ref="B123:B130"/>
    <mergeCell ref="C123:C130"/>
    <mergeCell ref="D123:D130"/>
    <mergeCell ref="E123:E130"/>
    <mergeCell ref="F123:F130"/>
    <mergeCell ref="H123:H130"/>
    <mergeCell ref="I123:I130"/>
    <mergeCell ref="J123:J130"/>
    <mergeCell ref="K123:K130"/>
    <mergeCell ref="L123:L130"/>
    <mergeCell ref="M123:M130"/>
    <mergeCell ref="N123:N130"/>
    <mergeCell ref="B115:B122"/>
    <mergeCell ref="C115:C122"/>
    <mergeCell ref="D115:D122"/>
    <mergeCell ref="E115:E122"/>
    <mergeCell ref="F115:F122"/>
    <mergeCell ref="H115:H122"/>
    <mergeCell ref="I115:I122"/>
    <mergeCell ref="J115:J122"/>
    <mergeCell ref="K115:K122"/>
    <mergeCell ref="L99:L106"/>
    <mergeCell ref="M99:M106"/>
    <mergeCell ref="N99:N106"/>
    <mergeCell ref="B107:B114"/>
    <mergeCell ref="C107:C114"/>
    <mergeCell ref="D107:D114"/>
    <mergeCell ref="E107:E114"/>
    <mergeCell ref="F107:F114"/>
    <mergeCell ref="H107:H114"/>
    <mergeCell ref="I107:I114"/>
    <mergeCell ref="J107:J114"/>
    <mergeCell ref="K107:K114"/>
    <mergeCell ref="L107:L114"/>
    <mergeCell ref="M107:M114"/>
    <mergeCell ref="N107:N114"/>
    <mergeCell ref="B99:B106"/>
    <mergeCell ref="C99:C106"/>
    <mergeCell ref="D99:D106"/>
    <mergeCell ref="E99:E106"/>
    <mergeCell ref="F99:F106"/>
    <mergeCell ref="H99:H106"/>
    <mergeCell ref="I99:I106"/>
    <mergeCell ref="J99:J106"/>
    <mergeCell ref="K99:K106"/>
    <mergeCell ref="M87:M90"/>
    <mergeCell ref="N87:N90"/>
    <mergeCell ref="G89:G90"/>
    <mergeCell ref="H89:H90"/>
    <mergeCell ref="I89:I90"/>
    <mergeCell ref="B91:B98"/>
    <mergeCell ref="C91:C98"/>
    <mergeCell ref="D91:D98"/>
    <mergeCell ref="E91:E98"/>
    <mergeCell ref="F91:F98"/>
    <mergeCell ref="H91:H98"/>
    <mergeCell ref="I91:I98"/>
    <mergeCell ref="J91:J98"/>
    <mergeCell ref="K91:K98"/>
    <mergeCell ref="L91:L98"/>
    <mergeCell ref="M91:M98"/>
    <mergeCell ref="N91:N98"/>
    <mergeCell ref="B87:B90"/>
    <mergeCell ref="C87:C90"/>
    <mergeCell ref="D87:D90"/>
    <mergeCell ref="E87:E90"/>
    <mergeCell ref="F87:F90"/>
    <mergeCell ref="G87:I88"/>
    <mergeCell ref="J87:J90"/>
    <mergeCell ref="K87:K90"/>
    <mergeCell ref="L87:L90"/>
    <mergeCell ref="L71:L78"/>
    <mergeCell ref="M71:M78"/>
    <mergeCell ref="N71:N78"/>
    <mergeCell ref="B79:B86"/>
    <mergeCell ref="C79:C86"/>
    <mergeCell ref="D79:D86"/>
    <mergeCell ref="E79:E86"/>
    <mergeCell ref="F79:F86"/>
    <mergeCell ref="H79:H86"/>
    <mergeCell ref="I79:I86"/>
    <mergeCell ref="J79:J86"/>
    <mergeCell ref="K79:K86"/>
    <mergeCell ref="L79:L86"/>
    <mergeCell ref="M79:M86"/>
    <mergeCell ref="N79:N86"/>
    <mergeCell ref="B71:B78"/>
    <mergeCell ref="C71:C78"/>
    <mergeCell ref="D71:D78"/>
    <mergeCell ref="E71:E78"/>
    <mergeCell ref="F71:F78"/>
    <mergeCell ref="H71:H78"/>
    <mergeCell ref="I71:I78"/>
    <mergeCell ref="J71:J78"/>
    <mergeCell ref="K71:K78"/>
    <mergeCell ref="L55:L62"/>
    <mergeCell ref="M55:M62"/>
    <mergeCell ref="N55:N62"/>
    <mergeCell ref="B63:B70"/>
    <mergeCell ref="C63:C70"/>
    <mergeCell ref="D63:D70"/>
    <mergeCell ref="E63:E70"/>
    <mergeCell ref="F63:F70"/>
    <mergeCell ref="H63:H70"/>
    <mergeCell ref="I63:I70"/>
    <mergeCell ref="J63:J70"/>
    <mergeCell ref="K63:K70"/>
    <mergeCell ref="L63:L70"/>
    <mergeCell ref="M63:M70"/>
    <mergeCell ref="N63:N70"/>
    <mergeCell ref="B55:B62"/>
    <mergeCell ref="C55:C62"/>
    <mergeCell ref="D55:D62"/>
    <mergeCell ref="E55:E62"/>
    <mergeCell ref="F55:F62"/>
    <mergeCell ref="H55:H62"/>
    <mergeCell ref="I55:I62"/>
    <mergeCell ref="J55:J62"/>
    <mergeCell ref="K55:K62"/>
    <mergeCell ref="K43:K50"/>
    <mergeCell ref="L43:L50"/>
    <mergeCell ref="M43:M50"/>
    <mergeCell ref="N43:N50"/>
    <mergeCell ref="B51:B54"/>
    <mergeCell ref="C51:C54"/>
    <mergeCell ref="D51:D54"/>
    <mergeCell ref="E51:E54"/>
    <mergeCell ref="F51:F54"/>
    <mergeCell ref="G51:I52"/>
    <mergeCell ref="J51:J54"/>
    <mergeCell ref="K51:K54"/>
    <mergeCell ref="L51:L54"/>
    <mergeCell ref="M51:M54"/>
    <mergeCell ref="N51:N54"/>
    <mergeCell ref="G53:G54"/>
    <mergeCell ref="H53:H54"/>
    <mergeCell ref="I53:I54"/>
    <mergeCell ref="A43:A44"/>
    <mergeCell ref="B43:B50"/>
    <mergeCell ref="C43:C50"/>
    <mergeCell ref="D43:D50"/>
    <mergeCell ref="E43:E50"/>
    <mergeCell ref="F43:F50"/>
    <mergeCell ref="H43:H50"/>
    <mergeCell ref="I43:I50"/>
    <mergeCell ref="J43:J50"/>
    <mergeCell ref="L27:L34"/>
    <mergeCell ref="M27:M34"/>
    <mergeCell ref="N27:N34"/>
    <mergeCell ref="B35:B42"/>
    <mergeCell ref="C35:C42"/>
    <mergeCell ref="D35:D42"/>
    <mergeCell ref="E35:E42"/>
    <mergeCell ref="F35:F42"/>
    <mergeCell ref="H35:H42"/>
    <mergeCell ref="I35:I42"/>
    <mergeCell ref="J35:J42"/>
    <mergeCell ref="K35:K42"/>
    <mergeCell ref="L35:L42"/>
    <mergeCell ref="M35:M42"/>
    <mergeCell ref="N35:N42"/>
    <mergeCell ref="B27:B34"/>
    <mergeCell ref="C27:C34"/>
    <mergeCell ref="D27:D34"/>
    <mergeCell ref="E27:E34"/>
    <mergeCell ref="F27:F34"/>
    <mergeCell ref="H27:H34"/>
    <mergeCell ref="I27:I34"/>
    <mergeCell ref="J27:J34"/>
    <mergeCell ref="K27:K34"/>
    <mergeCell ref="L15:L18"/>
    <mergeCell ref="M15:M18"/>
    <mergeCell ref="N15:N18"/>
    <mergeCell ref="G17:G18"/>
    <mergeCell ref="H17:H18"/>
    <mergeCell ref="I17:I18"/>
    <mergeCell ref="B19:B26"/>
    <mergeCell ref="C19:C26"/>
    <mergeCell ref="D19:D26"/>
    <mergeCell ref="E19:E26"/>
    <mergeCell ref="F19:F26"/>
    <mergeCell ref="H19:H26"/>
    <mergeCell ref="I19:I26"/>
    <mergeCell ref="J19:J26"/>
    <mergeCell ref="K19:K26"/>
    <mergeCell ref="L19:L26"/>
    <mergeCell ref="M19:M26"/>
    <mergeCell ref="N19:N26"/>
    <mergeCell ref="C12:K12"/>
    <mergeCell ref="C13:K13"/>
    <mergeCell ref="B15:B18"/>
    <mergeCell ref="C15:C18"/>
    <mergeCell ref="D15:D18"/>
    <mergeCell ref="E15:E18"/>
    <mergeCell ref="F15:F18"/>
    <mergeCell ref="G15:I16"/>
    <mergeCell ref="J15:J18"/>
    <mergeCell ref="K15:K18"/>
  </mergeCells>
  <dataValidations count="1">
    <dataValidation type="list" allowBlank="1" showInputMessage="1" showErrorMessage="1" sqref="F19:F50 J19:J50 F55:F86 J55:J86 F91:F138 J91:J138">
      <formula1>"1,2,3"</formula1>
      <formula2>0</formula2>
    </dataValidation>
  </dataValidations>
  <pageMargins left="0.7" right="0.7" top="0.75" bottom="0.75" header="0.51180555555555496" footer="0.51180555555555496"/>
  <pageSetup firstPageNumber="0"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34"/>
  <sheetViews>
    <sheetView showGridLines="0" topLeftCell="A59" zoomScaleNormal="100" workbookViewId="0">
      <selection activeCell="C63" sqref="C63"/>
    </sheetView>
  </sheetViews>
  <sheetFormatPr baseColWidth="10" defaultColWidth="3.140625" defaultRowHeight="16.5" x14ac:dyDescent="0.3"/>
  <cols>
    <col min="1" max="1" width="2.5703125" style="57" customWidth="1"/>
    <col min="2" max="2" width="4.42578125" style="57" hidden="1" customWidth="1"/>
    <col min="3" max="4" width="42.5703125" style="57" customWidth="1"/>
    <col min="5" max="5" width="38" style="57" customWidth="1"/>
    <col min="6" max="6" width="7.42578125" style="57" customWidth="1"/>
    <col min="7" max="7" width="3.5703125" style="57" customWidth="1"/>
    <col min="8" max="8" width="40.85546875" style="57" customWidth="1"/>
    <col min="9" max="9" width="36.28515625" style="57" customWidth="1"/>
    <col min="10" max="10" width="7.42578125" style="57" customWidth="1"/>
    <col min="11" max="11" width="22.5703125" style="57" customWidth="1"/>
    <col min="12" max="12" width="4" style="78" customWidth="1"/>
    <col min="13" max="13" width="8.42578125" style="78" customWidth="1"/>
    <col min="14" max="14" width="9.5703125" style="86" customWidth="1"/>
    <col min="15" max="1024" width="3.140625" style="57"/>
  </cols>
  <sheetData>
    <row r="1" spans="3:11" ht="9.9499999999999993" customHeight="1" x14ac:dyDescent="0.3"/>
    <row r="2" spans="3:11" ht="9.9499999999999993" customHeight="1" x14ac:dyDescent="0.3"/>
    <row r="3" spans="3:11" ht="9.9499999999999993" customHeight="1" x14ac:dyDescent="0.3"/>
    <row r="4" spans="3:11" ht="9.9499999999999993" customHeight="1" x14ac:dyDescent="0.3"/>
    <row r="5" spans="3:11" ht="9.9499999999999993" customHeight="1" x14ac:dyDescent="0.3"/>
    <row r="6" spans="3:11" ht="9.9499999999999993" customHeight="1" x14ac:dyDescent="0.3"/>
    <row r="7" spans="3:11" ht="9.9499999999999993" customHeight="1" x14ac:dyDescent="0.3"/>
    <row r="8" spans="3:11" ht="9.9499999999999993" customHeight="1" x14ac:dyDescent="0.3"/>
    <row r="9" spans="3:11" ht="9.9499999999999993" customHeight="1" x14ac:dyDescent="0.3"/>
    <row r="10" spans="3:11" ht="31.5" customHeight="1" x14ac:dyDescent="0.3"/>
    <row r="11" spans="3:11" ht="24.75" customHeight="1" x14ac:dyDescent="0.3"/>
    <row r="12" spans="3:11" ht="20.25" customHeight="1" x14ac:dyDescent="0.3"/>
    <row r="13" spans="3:11" ht="9.9499999999999993" customHeight="1" x14ac:dyDescent="0.3"/>
    <row r="14" spans="3:11" ht="20.100000000000001" customHeight="1" x14ac:dyDescent="0.3">
      <c r="C14" s="348" t="s">
        <v>416</v>
      </c>
      <c r="D14" s="348"/>
      <c r="E14" s="348"/>
      <c r="F14" s="348"/>
      <c r="G14" s="348"/>
      <c r="H14" s="348"/>
      <c r="I14" s="348"/>
      <c r="J14" s="348"/>
      <c r="K14" s="348"/>
    </row>
    <row r="15" spans="3:11" ht="33.6" customHeight="1" x14ac:dyDescent="0.3">
      <c r="C15" s="205" t="s">
        <v>417</v>
      </c>
      <c r="D15" s="205"/>
      <c r="E15" s="205"/>
      <c r="F15" s="205"/>
      <c r="G15" s="205"/>
      <c r="H15" s="205"/>
      <c r="I15" s="205"/>
      <c r="J15" s="205"/>
      <c r="K15" s="205"/>
    </row>
    <row r="16" spans="3:11" ht="9.9499999999999993" customHeight="1" x14ac:dyDescent="0.3">
      <c r="C16" s="66"/>
      <c r="D16" s="66"/>
      <c r="F16" s="67"/>
    </row>
    <row r="17" spans="2:14" ht="36.75" customHeight="1" x14ac:dyDescent="0.3">
      <c r="B17" s="349" t="s">
        <v>111</v>
      </c>
      <c r="C17" s="350" t="s">
        <v>418</v>
      </c>
      <c r="D17" s="351" t="s">
        <v>8</v>
      </c>
      <c r="E17" s="352" t="s">
        <v>113</v>
      </c>
      <c r="F17" s="353" t="s">
        <v>243</v>
      </c>
      <c r="G17" s="354" t="s">
        <v>115</v>
      </c>
      <c r="H17" s="354"/>
      <c r="I17" s="354"/>
      <c r="J17" s="353" t="s">
        <v>244</v>
      </c>
      <c r="K17" s="355" t="s">
        <v>150</v>
      </c>
      <c r="L17" s="275"/>
      <c r="M17" s="275"/>
      <c r="N17" s="356"/>
    </row>
    <row r="18" spans="2:14" ht="29.25" customHeight="1" x14ac:dyDescent="0.3">
      <c r="B18" s="349"/>
      <c r="C18" s="350"/>
      <c r="D18" s="351"/>
      <c r="E18" s="352"/>
      <c r="F18" s="353"/>
      <c r="G18" s="354" t="s">
        <v>13</v>
      </c>
      <c r="H18" s="351" t="s">
        <v>15</v>
      </c>
      <c r="I18" s="351" t="s">
        <v>15</v>
      </c>
      <c r="J18" s="353"/>
      <c r="K18" s="355"/>
      <c r="L18" s="275"/>
      <c r="M18" s="275"/>
      <c r="N18" s="356"/>
    </row>
    <row r="19" spans="2:14" ht="92.25" customHeight="1" x14ac:dyDescent="0.3">
      <c r="B19" s="349"/>
      <c r="C19" s="350"/>
      <c r="D19" s="351"/>
      <c r="E19" s="352"/>
      <c r="F19" s="353"/>
      <c r="G19" s="354"/>
      <c r="H19" s="354"/>
      <c r="I19" s="354"/>
      <c r="J19" s="353"/>
      <c r="K19" s="355"/>
      <c r="L19" s="275"/>
      <c r="M19" s="275"/>
      <c r="N19" s="356"/>
    </row>
    <row r="20" spans="2:14" ht="16.5" customHeight="1" x14ac:dyDescent="0.3">
      <c r="B20" s="232" t="str">
        <f>+LEFT(C20,4)</f>
        <v>16.1</v>
      </c>
      <c r="C20" s="306" t="s">
        <v>419</v>
      </c>
      <c r="D20" s="241" t="s">
        <v>420</v>
      </c>
      <c r="E20" s="269" t="s">
        <v>232</v>
      </c>
      <c r="F20" s="234">
        <v>3</v>
      </c>
      <c r="G20" s="76">
        <v>1</v>
      </c>
      <c r="H20" s="269" t="s">
        <v>233</v>
      </c>
      <c r="I20" s="269" t="s">
        <v>234</v>
      </c>
      <c r="J20" s="257">
        <v>3</v>
      </c>
      <c r="K20" s="236" t="str">
        <f>+IF(OR(ISBLANK(F20),ISBLANK(J20)),"",IF(OR(AND(F20=1,J20=1),AND(F20=1,J20=2),AND(F20=1,J20=3)),"Deficiencia de control mayor (diseño y ejecución)",IF(OR(AND(F20=2,J20=2),AND(F20=3,J20=1),AND(F20=3,J20=2),AND(F20=2,J20=1)),"Deficiencia de control (diseño o ejecución)",IF(AND(F20=2,J20=3),"Oportunidad de mejora","Mantenimiento del control"))))</f>
        <v>Mantenimiento del control</v>
      </c>
      <c r="L20" s="221">
        <f>+IF(K20="",312,IF(K20="Deficiencia de control mayor (diseño y ejecución)",320,IF(K20="Deficiencia de control (diseño o ejecución)",340,IF(K20="Oportunidad de mejora",360,380))))</f>
        <v>380</v>
      </c>
      <c r="M20" s="281">
        <v>5.8745000000000003</v>
      </c>
      <c r="N20" s="357">
        <f>+L20+M20</f>
        <v>385.87450000000001</v>
      </c>
    </row>
    <row r="21" spans="2:14" s="70" customFormat="1" x14ac:dyDescent="0.3">
      <c r="B21" s="232"/>
      <c r="C21" s="306"/>
      <c r="D21" s="241"/>
      <c r="E21" s="269"/>
      <c r="F21" s="234"/>
      <c r="G21" s="73"/>
      <c r="H21" s="269"/>
      <c r="I21" s="269"/>
      <c r="J21" s="257"/>
      <c r="K21" s="236"/>
      <c r="L21" s="221"/>
      <c r="M21" s="281"/>
      <c r="N21" s="357"/>
    </row>
    <row r="22" spans="2:14" s="70" customFormat="1" x14ac:dyDescent="0.3">
      <c r="B22" s="232"/>
      <c r="C22" s="306"/>
      <c r="D22" s="241"/>
      <c r="E22" s="269"/>
      <c r="F22" s="234"/>
      <c r="G22" s="73"/>
      <c r="H22" s="269"/>
      <c r="I22" s="269"/>
      <c r="J22" s="257"/>
      <c r="K22" s="236"/>
      <c r="L22" s="221"/>
      <c r="M22" s="281"/>
      <c r="N22" s="357"/>
    </row>
    <row r="23" spans="2:14" s="70" customFormat="1" x14ac:dyDescent="0.3">
      <c r="B23" s="232"/>
      <c r="C23" s="306"/>
      <c r="D23" s="241"/>
      <c r="E23" s="269"/>
      <c r="F23" s="234"/>
      <c r="G23" s="73"/>
      <c r="H23" s="269"/>
      <c r="I23" s="269"/>
      <c r="J23" s="257"/>
      <c r="K23" s="236"/>
      <c r="L23" s="221"/>
      <c r="M23" s="281"/>
      <c r="N23" s="357"/>
    </row>
    <row r="24" spans="2:14" s="70" customFormat="1" x14ac:dyDescent="0.3">
      <c r="B24" s="232"/>
      <c r="C24" s="306"/>
      <c r="D24" s="241"/>
      <c r="E24" s="269"/>
      <c r="F24" s="234"/>
      <c r="G24" s="73"/>
      <c r="H24" s="269"/>
      <c r="I24" s="269"/>
      <c r="J24" s="257"/>
      <c r="K24" s="236"/>
      <c r="L24" s="221"/>
      <c r="M24" s="281"/>
      <c r="N24" s="357"/>
    </row>
    <row r="25" spans="2:14" s="70" customFormat="1" x14ac:dyDescent="0.3">
      <c r="B25" s="232"/>
      <c r="C25" s="306"/>
      <c r="D25" s="241"/>
      <c r="E25" s="269"/>
      <c r="F25" s="234"/>
      <c r="G25" s="73"/>
      <c r="H25" s="269"/>
      <c r="I25" s="269"/>
      <c r="J25" s="257"/>
      <c r="K25" s="236"/>
      <c r="L25" s="221"/>
      <c r="M25" s="281"/>
      <c r="N25" s="357"/>
    </row>
    <row r="26" spans="2:14" s="70" customFormat="1" x14ac:dyDescent="0.3">
      <c r="B26" s="232"/>
      <c r="C26" s="306"/>
      <c r="D26" s="241"/>
      <c r="E26" s="269"/>
      <c r="F26" s="234"/>
      <c r="G26" s="73"/>
      <c r="H26" s="269"/>
      <c r="I26" s="269"/>
      <c r="J26" s="257"/>
      <c r="K26" s="236"/>
      <c r="L26" s="221"/>
      <c r="M26" s="281"/>
      <c r="N26" s="357"/>
    </row>
    <row r="27" spans="2:14" s="70" customFormat="1" x14ac:dyDescent="0.3">
      <c r="B27" s="232"/>
      <c r="C27" s="306"/>
      <c r="D27" s="241"/>
      <c r="E27" s="269"/>
      <c r="F27" s="234"/>
      <c r="G27" s="75"/>
      <c r="H27" s="269"/>
      <c r="I27" s="269"/>
      <c r="J27" s="257"/>
      <c r="K27" s="236"/>
      <c r="L27" s="221"/>
      <c r="M27" s="281"/>
      <c r="N27" s="357"/>
    </row>
    <row r="28" spans="2:14" s="70" customFormat="1" ht="16.5" customHeight="1" x14ac:dyDescent="0.3">
      <c r="B28" s="232" t="str">
        <f>+LEFT(C28,4)</f>
        <v>16.2</v>
      </c>
      <c r="C28" s="240" t="s">
        <v>421</v>
      </c>
      <c r="D28" s="241" t="s">
        <v>420</v>
      </c>
      <c r="E28" s="269" t="s">
        <v>236</v>
      </c>
      <c r="F28" s="234">
        <v>3</v>
      </c>
      <c r="G28" s="76">
        <v>1</v>
      </c>
      <c r="H28" s="269" t="s">
        <v>237</v>
      </c>
      <c r="I28" s="269" t="s">
        <v>238</v>
      </c>
      <c r="J28" s="257">
        <v>3</v>
      </c>
      <c r="K28" s="236" t="str">
        <f>+IF(OR(ISBLANK(F28),ISBLANK(J28)),"",IF(OR(AND(F28=1,J28=1),AND(F28=1,J28=2),AND(F28=1,J28=3)),"Deficiencia de control mayor (diseño y ejecución)",IF(OR(AND(F28=2,J28=2),AND(F28=3,J28=1),AND(F28=3,J28=2),AND(F28=2,J28=1)),"Deficiencia de control (diseño o ejecución)",IF(AND(F28=2,J28=3),"Oportunidad de mejora","Mantenimiento del control"))))</f>
        <v>Mantenimiento del control</v>
      </c>
      <c r="L28" s="221">
        <f>+IF(K28="",312,IF(K28="Deficiencia de control mayor (diseño y ejecución)",320,IF(K28="Deficiencia de control (diseño o ejecución)",340,IF(K28="Oportunidad de mejora",360,380))))</f>
        <v>380</v>
      </c>
      <c r="M28" s="281">
        <v>5.9653999999999998</v>
      </c>
      <c r="N28" s="357">
        <f>+L28+M28</f>
        <v>385.96539999999999</v>
      </c>
    </row>
    <row r="29" spans="2:14" s="70" customFormat="1" x14ac:dyDescent="0.3">
      <c r="B29" s="232"/>
      <c r="C29" s="240"/>
      <c r="D29" s="241"/>
      <c r="E29" s="269"/>
      <c r="F29" s="234"/>
      <c r="G29" s="73"/>
      <c r="H29" s="269"/>
      <c r="I29" s="269"/>
      <c r="J29" s="257"/>
      <c r="K29" s="236"/>
      <c r="L29" s="221"/>
      <c r="M29" s="281"/>
      <c r="N29" s="357"/>
    </row>
    <row r="30" spans="2:14" s="70" customFormat="1" x14ac:dyDescent="0.3">
      <c r="B30" s="232"/>
      <c r="C30" s="240"/>
      <c r="D30" s="241"/>
      <c r="E30" s="269"/>
      <c r="F30" s="234"/>
      <c r="G30" s="73"/>
      <c r="H30" s="269"/>
      <c r="I30" s="269"/>
      <c r="J30" s="257"/>
      <c r="K30" s="236"/>
      <c r="L30" s="221"/>
      <c r="M30" s="281"/>
      <c r="N30" s="357"/>
    </row>
    <row r="31" spans="2:14" s="70" customFormat="1" x14ac:dyDescent="0.3">
      <c r="B31" s="232"/>
      <c r="C31" s="240"/>
      <c r="D31" s="241"/>
      <c r="E31" s="269"/>
      <c r="F31" s="234"/>
      <c r="G31" s="73"/>
      <c r="H31" s="269"/>
      <c r="I31" s="269"/>
      <c r="J31" s="257"/>
      <c r="K31" s="236"/>
      <c r="L31" s="221"/>
      <c r="M31" s="281"/>
      <c r="N31" s="357"/>
    </row>
    <row r="32" spans="2:14" s="70" customFormat="1" x14ac:dyDescent="0.3">
      <c r="B32" s="232"/>
      <c r="C32" s="240"/>
      <c r="D32" s="241"/>
      <c r="E32" s="269"/>
      <c r="F32" s="234"/>
      <c r="G32" s="73"/>
      <c r="H32" s="269"/>
      <c r="I32" s="269"/>
      <c r="J32" s="257"/>
      <c r="K32" s="236"/>
      <c r="L32" s="221"/>
      <c r="M32" s="281"/>
      <c r="N32" s="357"/>
    </row>
    <row r="33" spans="2:14" s="70" customFormat="1" x14ac:dyDescent="0.3">
      <c r="B33" s="232"/>
      <c r="C33" s="240"/>
      <c r="D33" s="241"/>
      <c r="E33" s="269"/>
      <c r="F33" s="234"/>
      <c r="G33" s="73"/>
      <c r="H33" s="269"/>
      <c r="I33" s="269"/>
      <c r="J33" s="257"/>
      <c r="K33" s="236"/>
      <c r="L33" s="221"/>
      <c r="M33" s="281"/>
      <c r="N33" s="357"/>
    </row>
    <row r="34" spans="2:14" s="70" customFormat="1" x14ac:dyDescent="0.3">
      <c r="B34" s="232"/>
      <c r="C34" s="240"/>
      <c r="D34" s="241"/>
      <c r="E34" s="269"/>
      <c r="F34" s="234"/>
      <c r="G34" s="73"/>
      <c r="H34" s="269"/>
      <c r="I34" s="269"/>
      <c r="J34" s="257"/>
      <c r="K34" s="236"/>
      <c r="L34" s="221"/>
      <c r="M34" s="281"/>
      <c r="N34" s="357"/>
    </row>
    <row r="35" spans="2:14" s="70" customFormat="1" ht="47.25" customHeight="1" x14ac:dyDescent="0.3">
      <c r="B35" s="232"/>
      <c r="C35" s="240"/>
      <c r="D35" s="241"/>
      <c r="E35" s="269"/>
      <c r="F35" s="234"/>
      <c r="G35" s="75"/>
      <c r="H35" s="269"/>
      <c r="I35" s="269"/>
      <c r="J35" s="257"/>
      <c r="K35" s="236"/>
      <c r="L35" s="221"/>
      <c r="M35" s="281"/>
      <c r="N35" s="357"/>
    </row>
    <row r="36" spans="2:14" ht="22.5" customHeight="1" x14ac:dyDescent="0.3">
      <c r="B36" s="232" t="str">
        <f>+LEFT(C36,4)</f>
        <v>16.3</v>
      </c>
      <c r="C36" s="240" t="s">
        <v>422</v>
      </c>
      <c r="D36" s="241" t="s">
        <v>423</v>
      </c>
      <c r="E36" s="269" t="s">
        <v>424</v>
      </c>
      <c r="F36" s="234">
        <v>3</v>
      </c>
      <c r="G36" s="76">
        <v>1</v>
      </c>
      <c r="H36" s="269" t="s">
        <v>425</v>
      </c>
      <c r="I36" s="269" t="s">
        <v>426</v>
      </c>
      <c r="J36" s="257">
        <v>3</v>
      </c>
      <c r="K36" s="236" t="str">
        <f>+IF(OR(ISBLANK(F36),ISBLANK(J36)),"",IF(OR(AND(F36=1,J36=1),AND(F36=1,J36=2),AND(F36=1,J36=3)),"Deficiencia de control mayor (diseño y ejecución)",IF(OR(AND(F36=2,J36=2),AND(F36=3,J36=1),AND(F36=3,J36=2),AND(F36=2,J36=1)),"Deficiencia de control (diseño o ejecución)",IF(AND(F36=2,J36=3),"Oportunidad de mejora","Mantenimiento del control"))))</f>
        <v>Mantenimiento del control</v>
      </c>
      <c r="L36" s="221">
        <f>+IF(K36="",312,IF(K36="Deficiencia de control mayor (diseño y ejecución)",320,IF(K36="Deficiencia de control (diseño o ejecución)",340,IF(K36="Oportunidad de mejora",360,380))))</f>
        <v>380</v>
      </c>
      <c r="M36" s="281">
        <v>6.0122999999999998</v>
      </c>
      <c r="N36" s="357">
        <f>+L36+M36</f>
        <v>386.01229999999998</v>
      </c>
    </row>
    <row r="37" spans="2:14" ht="22.5" customHeight="1" x14ac:dyDescent="0.3">
      <c r="B37" s="232"/>
      <c r="C37" s="240"/>
      <c r="D37" s="241"/>
      <c r="E37" s="269"/>
      <c r="F37" s="234"/>
      <c r="G37" s="73"/>
      <c r="H37" s="269"/>
      <c r="I37" s="269"/>
      <c r="J37" s="257"/>
      <c r="K37" s="236"/>
      <c r="L37" s="221"/>
      <c r="M37" s="281"/>
      <c r="N37" s="357"/>
    </row>
    <row r="38" spans="2:14" ht="22.5" customHeight="1" x14ac:dyDescent="0.3">
      <c r="B38" s="232"/>
      <c r="C38" s="240"/>
      <c r="D38" s="241"/>
      <c r="E38" s="269"/>
      <c r="F38" s="234"/>
      <c r="G38" s="73"/>
      <c r="H38" s="269"/>
      <c r="I38" s="269"/>
      <c r="J38" s="257"/>
      <c r="K38" s="236"/>
      <c r="L38" s="221"/>
      <c r="M38" s="281"/>
      <c r="N38" s="357"/>
    </row>
    <row r="39" spans="2:14" ht="22.5" customHeight="1" x14ac:dyDescent="0.3">
      <c r="B39" s="232"/>
      <c r="C39" s="240"/>
      <c r="D39" s="241"/>
      <c r="E39" s="269"/>
      <c r="F39" s="234"/>
      <c r="G39" s="73"/>
      <c r="H39" s="269"/>
      <c r="I39" s="269"/>
      <c r="J39" s="257"/>
      <c r="K39" s="236"/>
      <c r="L39" s="221"/>
      <c r="M39" s="281"/>
      <c r="N39" s="357"/>
    </row>
    <row r="40" spans="2:14" ht="22.5" customHeight="1" x14ac:dyDescent="0.3">
      <c r="B40" s="232"/>
      <c r="C40" s="240"/>
      <c r="D40" s="241"/>
      <c r="E40" s="269"/>
      <c r="F40" s="234"/>
      <c r="G40" s="73"/>
      <c r="H40" s="269"/>
      <c r="I40" s="269"/>
      <c r="J40" s="257"/>
      <c r="K40" s="236"/>
      <c r="L40" s="221"/>
      <c r="M40" s="281"/>
      <c r="N40" s="357"/>
    </row>
    <row r="41" spans="2:14" ht="22.5" customHeight="1" x14ac:dyDescent="0.3">
      <c r="B41" s="232"/>
      <c r="C41" s="240"/>
      <c r="D41" s="241"/>
      <c r="E41" s="269"/>
      <c r="F41" s="234"/>
      <c r="G41" s="73"/>
      <c r="H41" s="269"/>
      <c r="I41" s="269"/>
      <c r="J41" s="257"/>
      <c r="K41" s="236"/>
      <c r="L41" s="221"/>
      <c r="M41" s="281"/>
      <c r="N41" s="357"/>
    </row>
    <row r="42" spans="2:14" ht="22.5" customHeight="1" x14ac:dyDescent="0.3">
      <c r="B42" s="232"/>
      <c r="C42" s="240"/>
      <c r="D42" s="241"/>
      <c r="E42" s="269"/>
      <c r="F42" s="234"/>
      <c r="G42" s="73"/>
      <c r="H42" s="269"/>
      <c r="I42" s="269"/>
      <c r="J42" s="257"/>
      <c r="K42" s="236"/>
      <c r="L42" s="221"/>
      <c r="M42" s="281"/>
      <c r="N42" s="357"/>
    </row>
    <row r="43" spans="2:14" ht="237.75" customHeight="1" x14ac:dyDescent="0.3">
      <c r="B43" s="232"/>
      <c r="C43" s="240"/>
      <c r="D43" s="241"/>
      <c r="E43" s="269"/>
      <c r="F43" s="234"/>
      <c r="G43" s="75"/>
      <c r="H43" s="269"/>
      <c r="I43" s="269"/>
      <c r="J43" s="257"/>
      <c r="K43" s="236"/>
      <c r="L43" s="221"/>
      <c r="M43" s="281"/>
      <c r="N43" s="357"/>
    </row>
    <row r="44" spans="2:14" ht="22.5" customHeight="1" x14ac:dyDescent="0.3">
      <c r="B44" s="232" t="str">
        <f>+LEFT(C44,4)</f>
        <v>16.4</v>
      </c>
      <c r="C44" s="240" t="s">
        <v>427</v>
      </c>
      <c r="D44" s="241" t="s">
        <v>428</v>
      </c>
      <c r="E44" s="269" t="s">
        <v>429</v>
      </c>
      <c r="F44" s="234">
        <v>3</v>
      </c>
      <c r="G44" s="76">
        <v>1</v>
      </c>
      <c r="H44" s="269" t="s">
        <v>430</v>
      </c>
      <c r="I44" s="269" t="s">
        <v>431</v>
      </c>
      <c r="J44" s="257">
        <v>3</v>
      </c>
      <c r="K44" s="236" t="str">
        <f>+IF(OR(ISBLANK(F44),ISBLANK(J44)),"",IF(OR(AND(F44=1,J44=1),AND(F44=1,J44=2),AND(F44=1,J44=3)),"Deficiencia de control mayor (diseño y ejecución)",IF(OR(AND(F44=2,J44=2),AND(F44=3,J44=1),AND(F44=3,J44=2),AND(F44=2,J44=1)),"Deficiencia de control (diseño o ejecución)",IF(AND(F44=2,J44=3),"Oportunidad de mejora","Mantenimiento del control"))))</f>
        <v>Mantenimiento del control</v>
      </c>
      <c r="L44" s="221">
        <f>+IF(K44="",312,IF(K44="Deficiencia de control mayor (diseño y ejecución)",320,IF(K44="Deficiencia de control (diseño o ejecución)",340,IF(K44="Oportunidad de mejora",360,380))))</f>
        <v>380</v>
      </c>
      <c r="M44" s="281">
        <v>6.1235999999999997</v>
      </c>
      <c r="N44" s="357">
        <f>+L44+M44</f>
        <v>386.12360000000001</v>
      </c>
    </row>
    <row r="45" spans="2:14" ht="22.5" customHeight="1" x14ac:dyDescent="0.3">
      <c r="B45" s="232"/>
      <c r="C45" s="240"/>
      <c r="D45" s="241"/>
      <c r="E45" s="269"/>
      <c r="F45" s="234"/>
      <c r="G45" s="73"/>
      <c r="H45" s="269"/>
      <c r="I45" s="269"/>
      <c r="J45" s="257"/>
      <c r="K45" s="236"/>
      <c r="L45" s="221"/>
      <c r="M45" s="281"/>
      <c r="N45" s="357"/>
    </row>
    <row r="46" spans="2:14" ht="22.5" customHeight="1" x14ac:dyDescent="0.3">
      <c r="B46" s="232"/>
      <c r="C46" s="240"/>
      <c r="D46" s="241"/>
      <c r="E46" s="269"/>
      <c r="F46" s="234"/>
      <c r="G46" s="73"/>
      <c r="H46" s="269"/>
      <c r="I46" s="269"/>
      <c r="J46" s="257"/>
      <c r="K46" s="236"/>
      <c r="L46" s="221"/>
      <c r="M46" s="281"/>
      <c r="N46" s="357"/>
    </row>
    <row r="47" spans="2:14" ht="22.5" customHeight="1" x14ac:dyDescent="0.3">
      <c r="B47" s="232"/>
      <c r="C47" s="240"/>
      <c r="D47" s="241"/>
      <c r="E47" s="269"/>
      <c r="F47" s="234"/>
      <c r="G47" s="73"/>
      <c r="H47" s="269"/>
      <c r="I47" s="269"/>
      <c r="J47" s="257"/>
      <c r="K47" s="236"/>
      <c r="L47" s="221"/>
      <c r="M47" s="281"/>
      <c r="N47" s="357"/>
    </row>
    <row r="48" spans="2:14" ht="22.5" customHeight="1" x14ac:dyDescent="0.3">
      <c r="B48" s="232"/>
      <c r="C48" s="240"/>
      <c r="D48" s="241"/>
      <c r="E48" s="269"/>
      <c r="F48" s="234"/>
      <c r="G48" s="73"/>
      <c r="H48" s="269"/>
      <c r="I48" s="269"/>
      <c r="J48" s="257"/>
      <c r="K48" s="236"/>
      <c r="L48" s="221"/>
      <c r="M48" s="281"/>
      <c r="N48" s="357"/>
    </row>
    <row r="49" spans="2:14" ht="22.5" customHeight="1" x14ac:dyDescent="0.3">
      <c r="B49" s="232"/>
      <c r="C49" s="240"/>
      <c r="D49" s="241"/>
      <c r="E49" s="269"/>
      <c r="F49" s="234"/>
      <c r="G49" s="73"/>
      <c r="H49" s="269"/>
      <c r="I49" s="269"/>
      <c r="J49" s="257"/>
      <c r="K49" s="236"/>
      <c r="L49" s="221"/>
      <c r="M49" s="281"/>
      <c r="N49" s="357"/>
    </row>
    <row r="50" spans="2:14" ht="22.5" customHeight="1" x14ac:dyDescent="0.3">
      <c r="B50" s="232"/>
      <c r="C50" s="240"/>
      <c r="D50" s="241"/>
      <c r="E50" s="269"/>
      <c r="F50" s="234"/>
      <c r="G50" s="73"/>
      <c r="H50" s="269"/>
      <c r="I50" s="269"/>
      <c r="J50" s="257"/>
      <c r="K50" s="236"/>
      <c r="L50" s="221"/>
      <c r="M50" s="281"/>
      <c r="N50" s="357"/>
    </row>
    <row r="51" spans="2:14" ht="117" customHeight="1" x14ac:dyDescent="0.3">
      <c r="B51" s="232"/>
      <c r="C51" s="240"/>
      <c r="D51" s="241"/>
      <c r="E51" s="269"/>
      <c r="F51" s="234"/>
      <c r="G51" s="75"/>
      <c r="H51" s="269"/>
      <c r="I51" s="269"/>
      <c r="J51" s="257"/>
      <c r="K51" s="236"/>
      <c r="L51" s="221"/>
      <c r="M51" s="281"/>
      <c r="N51" s="357"/>
    </row>
    <row r="52" spans="2:14" ht="16.5" customHeight="1" x14ac:dyDescent="0.3">
      <c r="B52" s="232" t="str">
        <f>+LEFT(C52,4)</f>
        <v>16.5</v>
      </c>
      <c r="C52" s="240" t="s">
        <v>432</v>
      </c>
      <c r="D52" s="241" t="s">
        <v>292</v>
      </c>
      <c r="E52" s="269" t="s">
        <v>433</v>
      </c>
      <c r="F52" s="234">
        <v>3</v>
      </c>
      <c r="G52" s="76">
        <v>1</v>
      </c>
      <c r="H52" s="269" t="s">
        <v>434</v>
      </c>
      <c r="I52" s="269" t="s">
        <v>435</v>
      </c>
      <c r="J52" s="257">
        <v>3</v>
      </c>
      <c r="K52" s="236" t="str">
        <f>+IF(OR(ISBLANK(F52),ISBLANK(J52)),"",IF(OR(AND(F52=1,J52=1),AND(F52=1,J52=2),AND(F52=1,J52=3)),"Deficiencia de control mayor (diseño y ejecución)",IF(OR(AND(F52=2,J52=2),AND(F52=3,J52=1),AND(F52=3,J52=2),AND(F52=2,J52=1)),"Deficiencia de control (diseño o ejecución)",IF(AND(F52=2,J52=3),"Oportunidad de mejora","Mantenimiento del control"))))</f>
        <v>Mantenimiento del control</v>
      </c>
      <c r="L52" s="221">
        <f>+IF(K52="",312,IF(K52="Deficiencia de control mayor (diseño y ejecución)",320,IF(K52="Deficiencia de control (diseño o ejecución)",340,IF(K52="Oportunidad de mejora",360,380))))</f>
        <v>380</v>
      </c>
      <c r="M52" s="281">
        <v>6.2135999999999996</v>
      </c>
      <c r="N52" s="357">
        <f>+L52+M52</f>
        <v>386.21359999999999</v>
      </c>
    </row>
    <row r="53" spans="2:14" x14ac:dyDescent="0.3">
      <c r="B53" s="232"/>
      <c r="C53" s="240"/>
      <c r="D53" s="241"/>
      <c r="E53" s="269"/>
      <c r="F53" s="234"/>
      <c r="G53" s="73"/>
      <c r="H53" s="269"/>
      <c r="I53" s="269"/>
      <c r="J53" s="257"/>
      <c r="K53" s="236"/>
      <c r="L53" s="221"/>
      <c r="M53" s="281"/>
      <c r="N53" s="357"/>
    </row>
    <row r="54" spans="2:14" x14ac:dyDescent="0.3">
      <c r="B54" s="232"/>
      <c r="C54" s="240"/>
      <c r="D54" s="241"/>
      <c r="E54" s="269"/>
      <c r="F54" s="234"/>
      <c r="G54" s="73"/>
      <c r="H54" s="269"/>
      <c r="I54" s="269"/>
      <c r="J54" s="257"/>
      <c r="K54" s="236"/>
      <c r="L54" s="221"/>
      <c r="M54" s="281"/>
      <c r="N54" s="357"/>
    </row>
    <row r="55" spans="2:14" x14ac:dyDescent="0.3">
      <c r="B55" s="232"/>
      <c r="C55" s="240"/>
      <c r="D55" s="241"/>
      <c r="E55" s="269"/>
      <c r="F55" s="234"/>
      <c r="G55" s="73"/>
      <c r="H55" s="269"/>
      <c r="I55" s="269"/>
      <c r="J55" s="257"/>
      <c r="K55" s="236"/>
      <c r="L55" s="221"/>
      <c r="M55" s="281"/>
      <c r="N55" s="357"/>
    </row>
    <row r="56" spans="2:14" x14ac:dyDescent="0.3">
      <c r="B56" s="232"/>
      <c r="C56" s="240"/>
      <c r="D56" s="241"/>
      <c r="E56" s="269"/>
      <c r="F56" s="234"/>
      <c r="G56" s="73"/>
      <c r="H56" s="269"/>
      <c r="I56" s="269"/>
      <c r="J56" s="257"/>
      <c r="K56" s="236"/>
      <c r="L56" s="221"/>
      <c r="M56" s="281"/>
      <c r="N56" s="357"/>
    </row>
    <row r="57" spans="2:14" x14ac:dyDescent="0.3">
      <c r="B57" s="232"/>
      <c r="C57" s="240"/>
      <c r="D57" s="241"/>
      <c r="E57" s="269"/>
      <c r="F57" s="234"/>
      <c r="G57" s="73"/>
      <c r="H57" s="269"/>
      <c r="I57" s="269"/>
      <c r="J57" s="257"/>
      <c r="K57" s="236"/>
      <c r="L57" s="221"/>
      <c r="M57" s="281"/>
      <c r="N57" s="357"/>
    </row>
    <row r="58" spans="2:14" x14ac:dyDescent="0.3">
      <c r="B58" s="232"/>
      <c r="C58" s="240"/>
      <c r="D58" s="241"/>
      <c r="E58" s="269"/>
      <c r="F58" s="234"/>
      <c r="G58" s="73"/>
      <c r="H58" s="269"/>
      <c r="I58" s="269"/>
      <c r="J58" s="257"/>
      <c r="K58" s="236"/>
      <c r="L58" s="221"/>
      <c r="M58" s="281"/>
      <c r="N58" s="357"/>
    </row>
    <row r="59" spans="2:14" ht="92.25" customHeight="1" x14ac:dyDescent="0.3">
      <c r="B59" s="232"/>
      <c r="C59" s="240"/>
      <c r="D59" s="241"/>
      <c r="E59" s="269"/>
      <c r="F59" s="234"/>
      <c r="G59" s="75"/>
      <c r="H59" s="269"/>
      <c r="I59" s="269"/>
      <c r="J59" s="257"/>
      <c r="K59" s="236"/>
      <c r="L59" s="221"/>
      <c r="M59" s="281"/>
      <c r="N59" s="357"/>
    </row>
    <row r="60" spans="2:14" ht="22.5" customHeight="1" x14ac:dyDescent="0.3">
      <c r="B60" s="350"/>
      <c r="C60" s="350" t="s">
        <v>436</v>
      </c>
      <c r="D60" s="351" t="s">
        <v>8</v>
      </c>
      <c r="E60" s="358" t="s">
        <v>113</v>
      </c>
      <c r="F60" s="359" t="s">
        <v>243</v>
      </c>
      <c r="G60" s="360" t="s">
        <v>115</v>
      </c>
      <c r="H60" s="360"/>
      <c r="I60" s="360"/>
      <c r="J60" s="359" t="s">
        <v>244</v>
      </c>
      <c r="K60" s="361" t="s">
        <v>150</v>
      </c>
      <c r="L60" s="291"/>
      <c r="M60" s="291"/>
      <c r="N60" s="362"/>
    </row>
    <row r="61" spans="2:14" ht="22.5" customHeight="1" x14ac:dyDescent="0.3">
      <c r="B61" s="350"/>
      <c r="C61" s="350"/>
      <c r="D61" s="351"/>
      <c r="E61" s="358"/>
      <c r="F61" s="359"/>
      <c r="G61" s="360" t="s">
        <v>13</v>
      </c>
      <c r="H61" s="363" t="s">
        <v>15</v>
      </c>
      <c r="I61" s="363" t="s">
        <v>15</v>
      </c>
      <c r="J61" s="359"/>
      <c r="K61" s="361"/>
      <c r="L61" s="291"/>
      <c r="M61" s="291"/>
      <c r="N61" s="362"/>
    </row>
    <row r="62" spans="2:14" ht="77.25" customHeight="1" x14ac:dyDescent="0.3">
      <c r="B62" s="350"/>
      <c r="C62" s="350"/>
      <c r="D62" s="351"/>
      <c r="E62" s="358"/>
      <c r="F62" s="359"/>
      <c r="G62" s="360"/>
      <c r="H62" s="360"/>
      <c r="I62" s="360"/>
      <c r="J62" s="359"/>
      <c r="K62" s="361"/>
      <c r="L62" s="291"/>
      <c r="M62" s="291"/>
      <c r="N62" s="362"/>
    </row>
    <row r="63" spans="2:14" ht="16.5" customHeight="1" x14ac:dyDescent="0.3">
      <c r="B63" s="232" t="str">
        <f>+LEFT(C63,5)</f>
        <v xml:space="preserve">17.1 </v>
      </c>
      <c r="C63" s="240" t="s">
        <v>437</v>
      </c>
      <c r="D63" s="241" t="s">
        <v>292</v>
      </c>
      <c r="E63" s="269" t="s">
        <v>438</v>
      </c>
      <c r="F63" s="234">
        <v>3</v>
      </c>
      <c r="G63" s="76">
        <v>1</v>
      </c>
      <c r="H63" s="269" t="s">
        <v>439</v>
      </c>
      <c r="I63" s="269" t="s">
        <v>440</v>
      </c>
      <c r="J63" s="257">
        <v>3</v>
      </c>
      <c r="K63" s="236" t="str">
        <f>+IF(OR(ISBLANK(F63),ISBLANK(J63)),"",IF(OR(AND(F63=1,J63=1),AND(F63=1,J63=2),AND(F63=1,J63=3)),"Deficiencia de control mayor (diseño y ejecución)",IF(OR(AND(F63=2,J63=2),AND(F63=3,J63=1),AND(F63=3,J63=2),AND(F63=2,J63=1)),"Deficiencia de control (diseño o ejecución)",IF(AND(F63=2,J63=3),"Oportunidad de mejora","Mantenimiento del control"))))</f>
        <v>Mantenimiento del control</v>
      </c>
      <c r="L63" s="221">
        <f>+IF(K63="",312,IF(K63="Deficiencia de control mayor (diseño y ejecución)",320,IF(K63="Deficiencia de control (diseño o ejecución)",340,IF(K63="Oportunidad de mejora",360,380))))</f>
        <v>380</v>
      </c>
      <c r="M63" s="281">
        <v>6.3258000000000001</v>
      </c>
      <c r="N63" s="357">
        <f>+L63+M63</f>
        <v>386.32580000000002</v>
      </c>
    </row>
    <row r="64" spans="2:14" x14ac:dyDescent="0.3">
      <c r="B64" s="232"/>
      <c r="C64" s="240"/>
      <c r="D64" s="241"/>
      <c r="E64" s="269"/>
      <c r="F64" s="234"/>
      <c r="G64" s="73"/>
      <c r="H64" s="269"/>
      <c r="I64" s="269"/>
      <c r="J64" s="257"/>
      <c r="K64" s="236"/>
      <c r="L64" s="221"/>
      <c r="M64" s="281"/>
      <c r="N64" s="357"/>
    </row>
    <row r="65" spans="2:14" x14ac:dyDescent="0.3">
      <c r="B65" s="232"/>
      <c r="C65" s="240"/>
      <c r="D65" s="241"/>
      <c r="E65" s="269"/>
      <c r="F65" s="234"/>
      <c r="G65" s="73"/>
      <c r="H65" s="269"/>
      <c r="I65" s="269"/>
      <c r="J65" s="257"/>
      <c r="K65" s="236"/>
      <c r="L65" s="221"/>
      <c r="M65" s="281"/>
      <c r="N65" s="357"/>
    </row>
    <row r="66" spans="2:14" x14ac:dyDescent="0.3">
      <c r="B66" s="232"/>
      <c r="C66" s="240"/>
      <c r="D66" s="241"/>
      <c r="E66" s="269"/>
      <c r="F66" s="234"/>
      <c r="G66" s="73"/>
      <c r="H66" s="269"/>
      <c r="I66" s="269"/>
      <c r="J66" s="257"/>
      <c r="K66" s="236"/>
      <c r="L66" s="221"/>
      <c r="M66" s="281"/>
      <c r="N66" s="357"/>
    </row>
    <row r="67" spans="2:14" x14ac:dyDescent="0.3">
      <c r="B67" s="232"/>
      <c r="C67" s="240"/>
      <c r="D67" s="241"/>
      <c r="E67" s="269"/>
      <c r="F67" s="234"/>
      <c r="G67" s="73"/>
      <c r="H67" s="269"/>
      <c r="I67" s="269"/>
      <c r="J67" s="257"/>
      <c r="K67" s="236"/>
      <c r="L67" s="221"/>
      <c r="M67" s="281"/>
      <c r="N67" s="357"/>
    </row>
    <row r="68" spans="2:14" x14ac:dyDescent="0.3">
      <c r="B68" s="232"/>
      <c r="C68" s="240"/>
      <c r="D68" s="241"/>
      <c r="E68" s="269"/>
      <c r="F68" s="234"/>
      <c r="G68" s="73"/>
      <c r="H68" s="269"/>
      <c r="I68" s="269"/>
      <c r="J68" s="257"/>
      <c r="K68" s="236"/>
      <c r="L68" s="221"/>
      <c r="M68" s="281"/>
      <c r="N68" s="357"/>
    </row>
    <row r="69" spans="2:14" x14ac:dyDescent="0.3">
      <c r="B69" s="232"/>
      <c r="C69" s="240"/>
      <c r="D69" s="241"/>
      <c r="E69" s="269"/>
      <c r="F69" s="234"/>
      <c r="G69" s="73"/>
      <c r="H69" s="269"/>
      <c r="I69" s="269"/>
      <c r="J69" s="257"/>
      <c r="K69" s="236"/>
      <c r="L69" s="221"/>
      <c r="M69" s="281"/>
      <c r="N69" s="357"/>
    </row>
    <row r="70" spans="2:14" ht="116.25" customHeight="1" x14ac:dyDescent="0.3">
      <c r="B70" s="232"/>
      <c r="C70" s="240"/>
      <c r="D70" s="241"/>
      <c r="E70" s="269"/>
      <c r="F70" s="234"/>
      <c r="G70" s="75"/>
      <c r="H70" s="269"/>
      <c r="I70" s="269"/>
      <c r="J70" s="257"/>
      <c r="K70" s="236"/>
      <c r="L70" s="221"/>
      <c r="M70" s="281"/>
      <c r="N70" s="357"/>
    </row>
    <row r="71" spans="2:14" ht="34.5" customHeight="1" x14ac:dyDescent="0.3">
      <c r="B71" s="232" t="str">
        <f>+LEFT(C71,5)</f>
        <v xml:space="preserve">17.2 </v>
      </c>
      <c r="C71" s="364" t="s">
        <v>441</v>
      </c>
      <c r="D71" s="241" t="s">
        <v>292</v>
      </c>
      <c r="E71" s="269" t="s">
        <v>442</v>
      </c>
      <c r="F71" s="234">
        <v>3</v>
      </c>
      <c r="G71" s="76">
        <v>1</v>
      </c>
      <c r="H71" s="269" t="s">
        <v>443</v>
      </c>
      <c r="I71" s="269" t="s">
        <v>444</v>
      </c>
      <c r="J71" s="257">
        <v>3</v>
      </c>
      <c r="K71" s="236" t="str">
        <f>+IF(OR(ISBLANK(F71),ISBLANK(J71)),"",IF(OR(AND(F71=1,J71=1),AND(F71=1,J71=2),AND(F71=1,J71=3)),"Deficiencia de control mayor (diseño y ejecución)",IF(OR(AND(F71=2,J71=2),AND(F71=3,J71=1),AND(F71=3,J71=2),AND(F71=2,J71=1)),"Deficiencia de control (diseño o ejecución)",IF(AND(F71=2,J71=3),"Oportunidad de mejora","Mantenimiento del control"))))</f>
        <v>Mantenimiento del control</v>
      </c>
      <c r="L71" s="221">
        <f>+IF(K71="",312,IF(K71="Deficiencia de control mayor (diseño y ejecución)",320,IF(K71="Deficiencia de control (diseño o ejecución)",340,IF(K71="Oportunidad de mejora",360,380))))</f>
        <v>380</v>
      </c>
      <c r="M71" s="281">
        <v>6.4569000000000001</v>
      </c>
      <c r="N71" s="357">
        <f>+L71+M71</f>
        <v>386.45690000000002</v>
      </c>
    </row>
    <row r="72" spans="2:14" ht="34.5" customHeight="1" x14ac:dyDescent="0.3">
      <c r="B72" s="232"/>
      <c r="C72" s="364"/>
      <c r="D72" s="241"/>
      <c r="E72" s="269"/>
      <c r="F72" s="234"/>
      <c r="G72" s="73"/>
      <c r="H72" s="269"/>
      <c r="I72" s="269"/>
      <c r="J72" s="257"/>
      <c r="K72" s="236"/>
      <c r="L72" s="221"/>
      <c r="M72" s="281"/>
      <c r="N72" s="357"/>
    </row>
    <row r="73" spans="2:14" ht="34.5" customHeight="1" x14ac:dyDescent="0.3">
      <c r="B73" s="232"/>
      <c r="C73" s="364"/>
      <c r="D73" s="241"/>
      <c r="E73" s="269"/>
      <c r="F73" s="234"/>
      <c r="G73" s="73"/>
      <c r="H73" s="269"/>
      <c r="I73" s="269"/>
      <c r="J73" s="257"/>
      <c r="K73" s="236"/>
      <c r="L73" s="221"/>
      <c r="M73" s="281"/>
      <c r="N73" s="357"/>
    </row>
    <row r="74" spans="2:14" ht="34.5" customHeight="1" x14ac:dyDescent="0.3">
      <c r="B74" s="232"/>
      <c r="C74" s="364"/>
      <c r="D74" s="241"/>
      <c r="E74" s="269"/>
      <c r="F74" s="234"/>
      <c r="G74" s="73"/>
      <c r="H74" s="269"/>
      <c r="I74" s="269"/>
      <c r="J74" s="257"/>
      <c r="K74" s="236"/>
      <c r="L74" s="221"/>
      <c r="M74" s="281"/>
      <c r="N74" s="357"/>
    </row>
    <row r="75" spans="2:14" ht="34.5" customHeight="1" x14ac:dyDescent="0.3">
      <c r="B75" s="232"/>
      <c r="C75" s="364"/>
      <c r="D75" s="241"/>
      <c r="E75" s="269"/>
      <c r="F75" s="234"/>
      <c r="G75" s="73"/>
      <c r="H75" s="269"/>
      <c r="I75" s="269"/>
      <c r="J75" s="257"/>
      <c r="K75" s="236"/>
      <c r="L75" s="221"/>
      <c r="M75" s="281"/>
      <c r="N75" s="357"/>
    </row>
    <row r="76" spans="2:14" ht="28.5" customHeight="1" x14ac:dyDescent="0.3">
      <c r="B76" s="232"/>
      <c r="C76" s="364"/>
      <c r="D76" s="241"/>
      <c r="E76" s="269"/>
      <c r="F76" s="234"/>
      <c r="G76" s="73"/>
      <c r="H76" s="269"/>
      <c r="I76" s="269"/>
      <c r="J76" s="257"/>
      <c r="K76" s="236"/>
      <c r="L76" s="221"/>
      <c r="M76" s="281"/>
      <c r="N76" s="357"/>
    </row>
    <row r="77" spans="2:14" ht="34.5" hidden="1" customHeight="1" x14ac:dyDescent="0.3">
      <c r="B77" s="232"/>
      <c r="C77" s="364"/>
      <c r="D77" s="241"/>
      <c r="E77" s="269"/>
      <c r="F77" s="234"/>
      <c r="G77" s="73">
        <v>7</v>
      </c>
      <c r="H77" s="269"/>
      <c r="I77" s="269"/>
      <c r="J77" s="257"/>
      <c r="K77" s="236"/>
      <c r="L77" s="221"/>
      <c r="M77" s="281"/>
      <c r="N77" s="357"/>
    </row>
    <row r="78" spans="2:14" ht="24" customHeight="1" x14ac:dyDescent="0.3">
      <c r="B78" s="232"/>
      <c r="C78" s="364"/>
      <c r="D78" s="241"/>
      <c r="E78" s="269"/>
      <c r="F78" s="234"/>
      <c r="G78" s="75">
        <v>8</v>
      </c>
      <c r="H78" s="269"/>
      <c r="I78" s="269"/>
      <c r="J78" s="257"/>
      <c r="K78" s="236"/>
      <c r="L78" s="221"/>
      <c r="M78" s="281"/>
      <c r="N78" s="357"/>
    </row>
    <row r="79" spans="2:14" ht="22.5" customHeight="1" x14ac:dyDescent="0.3">
      <c r="B79" s="232" t="str">
        <f>+LEFT(C79,5)</f>
        <v xml:space="preserve">17.3 </v>
      </c>
      <c r="C79" s="240" t="s">
        <v>445</v>
      </c>
      <c r="D79" s="241" t="s">
        <v>292</v>
      </c>
      <c r="E79" s="269" t="s">
        <v>446</v>
      </c>
      <c r="F79" s="234">
        <v>3</v>
      </c>
      <c r="G79" s="76">
        <v>1</v>
      </c>
      <c r="H79" s="269" t="s">
        <v>447</v>
      </c>
      <c r="I79" s="269" t="s">
        <v>448</v>
      </c>
      <c r="J79" s="234">
        <v>3</v>
      </c>
      <c r="K79" s="236" t="str">
        <f>+IF(OR(ISBLANK(F79),ISBLANK(J79)),"",IF(OR(AND(F79=1,J79=1),AND(F79=1,J79=2),AND(F79=1,J79=3)),"Deficiencia de control mayor (diseño y ejecución)",IF(OR(AND(F79=2,J79=2),AND(F79=3,J79=1),AND(F79=3,J79=2),AND(F79=2,J79=1)),"Deficiencia de control (diseño o ejecución)",IF(AND(F79=2,J79=3),"Oportunidad de mejora","Mantenimiento del control"))))</f>
        <v>Mantenimiento del control</v>
      </c>
      <c r="L79" s="221">
        <f>+IF(K79="",312,IF(K79="Deficiencia de control mayor (diseño y ejecución)",320,IF(K79="Deficiencia de control (diseño o ejecución)",340,IF(K79="Oportunidad de mejora",360,380))))</f>
        <v>380</v>
      </c>
      <c r="M79" s="281">
        <v>6.5632000000000001</v>
      </c>
      <c r="N79" s="357">
        <f>+L79+M79</f>
        <v>386.56319999999999</v>
      </c>
    </row>
    <row r="80" spans="2:14" ht="22.5" customHeight="1" x14ac:dyDescent="0.3">
      <c r="B80" s="232"/>
      <c r="C80" s="240"/>
      <c r="D80" s="241"/>
      <c r="E80" s="269"/>
      <c r="F80" s="234"/>
      <c r="G80" s="73"/>
      <c r="H80" s="269"/>
      <c r="I80" s="269"/>
      <c r="J80" s="234"/>
      <c r="K80" s="236"/>
      <c r="L80" s="221"/>
      <c r="M80" s="281"/>
      <c r="N80" s="357"/>
    </row>
    <row r="81" spans="2:14" ht="22.5" customHeight="1" x14ac:dyDescent="0.3">
      <c r="B81" s="232"/>
      <c r="C81" s="240"/>
      <c r="D81" s="241"/>
      <c r="E81" s="269"/>
      <c r="F81" s="234"/>
      <c r="G81" s="73"/>
      <c r="H81" s="269"/>
      <c r="I81" s="269"/>
      <c r="J81" s="234"/>
      <c r="K81" s="236"/>
      <c r="L81" s="221"/>
      <c r="M81" s="281"/>
      <c r="N81" s="357"/>
    </row>
    <row r="82" spans="2:14" ht="22.5" customHeight="1" x14ac:dyDescent="0.3">
      <c r="B82" s="232"/>
      <c r="C82" s="240"/>
      <c r="D82" s="241"/>
      <c r="E82" s="269"/>
      <c r="F82" s="234"/>
      <c r="G82" s="73"/>
      <c r="H82" s="269"/>
      <c r="I82" s="269"/>
      <c r="J82" s="234"/>
      <c r="K82" s="236"/>
      <c r="L82" s="221"/>
      <c r="M82" s="281"/>
      <c r="N82" s="357"/>
    </row>
    <row r="83" spans="2:14" ht="22.5" customHeight="1" x14ac:dyDescent="0.3">
      <c r="B83" s="232"/>
      <c r="C83" s="240"/>
      <c r="D83" s="241"/>
      <c r="E83" s="269"/>
      <c r="F83" s="234"/>
      <c r="G83" s="73"/>
      <c r="H83" s="269"/>
      <c r="I83" s="269"/>
      <c r="J83" s="234"/>
      <c r="K83" s="236"/>
      <c r="L83" s="221"/>
      <c r="M83" s="281"/>
      <c r="N83" s="357"/>
    </row>
    <row r="84" spans="2:14" ht="22.5" customHeight="1" x14ac:dyDescent="0.3">
      <c r="B84" s="232"/>
      <c r="C84" s="240"/>
      <c r="D84" s="241"/>
      <c r="E84" s="269"/>
      <c r="F84" s="234"/>
      <c r="G84" s="73"/>
      <c r="H84" s="269"/>
      <c r="I84" s="269"/>
      <c r="J84" s="234"/>
      <c r="K84" s="236"/>
      <c r="L84" s="221"/>
      <c r="M84" s="281"/>
      <c r="N84" s="357"/>
    </row>
    <row r="85" spans="2:14" ht="22.5" customHeight="1" x14ac:dyDescent="0.3">
      <c r="B85" s="232"/>
      <c r="C85" s="240"/>
      <c r="D85" s="241"/>
      <c r="E85" s="269"/>
      <c r="F85" s="234"/>
      <c r="G85" s="73"/>
      <c r="H85" s="269"/>
      <c r="I85" s="269"/>
      <c r="J85" s="234"/>
      <c r="K85" s="236"/>
      <c r="L85" s="221"/>
      <c r="M85" s="281"/>
      <c r="N85" s="357"/>
    </row>
    <row r="86" spans="2:14" ht="60.75" customHeight="1" x14ac:dyDescent="0.3">
      <c r="B86" s="232"/>
      <c r="C86" s="240"/>
      <c r="D86" s="241"/>
      <c r="E86" s="269"/>
      <c r="F86" s="234"/>
      <c r="G86" s="75"/>
      <c r="H86" s="269"/>
      <c r="I86" s="269"/>
      <c r="J86" s="234"/>
      <c r="K86" s="236"/>
      <c r="L86" s="221"/>
      <c r="M86" s="281"/>
      <c r="N86" s="357"/>
    </row>
    <row r="87" spans="2:14" ht="22.5" customHeight="1" x14ac:dyDescent="0.3">
      <c r="B87" s="232" t="str">
        <f>+LEFT(C87,5)</f>
        <v xml:space="preserve">17.4 </v>
      </c>
      <c r="C87" s="240" t="s">
        <v>449</v>
      </c>
      <c r="D87" s="241" t="s">
        <v>292</v>
      </c>
      <c r="E87" s="269" t="s">
        <v>450</v>
      </c>
      <c r="F87" s="234">
        <v>3</v>
      </c>
      <c r="G87" s="76">
        <v>1</v>
      </c>
      <c r="H87" s="269" t="s">
        <v>451</v>
      </c>
      <c r="I87" s="269" t="s">
        <v>440</v>
      </c>
      <c r="J87" s="257">
        <v>3</v>
      </c>
      <c r="K87" s="236" t="str">
        <f>+IF(OR(ISBLANK(F87),ISBLANK(J87)),"",IF(OR(AND(F87=1,J87=1),AND(F87=1,J87=2),AND(F87=1,J87=3)),"Deficiencia de control mayor (diseño y ejecución)",IF(OR(AND(F87=2,J87=2),AND(F87=3,J87=1),AND(F87=3,J87=2),AND(F87=2,J87=1)),"Deficiencia de control (diseño o ejecución)",IF(AND(F87=2,J87=3),"Oportunidad de mejora","Mantenimiento del control"))))</f>
        <v>Mantenimiento del control</v>
      </c>
      <c r="L87" s="221">
        <f>+IF(K87="",312,IF(K87="Deficiencia de control mayor (diseño y ejecución)",320,IF(K87="Deficiencia de control (diseño o ejecución)",340,IF(K87="Oportunidad de mejora",360,380))))</f>
        <v>380</v>
      </c>
      <c r="M87" s="281">
        <v>6.7854000000000001</v>
      </c>
      <c r="N87" s="357">
        <f>+L87+M87</f>
        <v>386.78539999999998</v>
      </c>
    </row>
    <row r="88" spans="2:14" ht="22.5" customHeight="1" x14ac:dyDescent="0.3">
      <c r="B88" s="232"/>
      <c r="C88" s="240"/>
      <c r="D88" s="241"/>
      <c r="E88" s="269"/>
      <c r="F88" s="234"/>
      <c r="G88" s="73"/>
      <c r="H88" s="269"/>
      <c r="I88" s="269"/>
      <c r="J88" s="257"/>
      <c r="K88" s="236"/>
      <c r="L88" s="221"/>
      <c r="M88" s="281"/>
      <c r="N88" s="357"/>
    </row>
    <row r="89" spans="2:14" ht="22.5" customHeight="1" x14ac:dyDescent="0.3">
      <c r="B89" s="232"/>
      <c r="C89" s="240"/>
      <c r="D89" s="241"/>
      <c r="E89" s="269"/>
      <c r="F89" s="234"/>
      <c r="G89" s="73"/>
      <c r="H89" s="269"/>
      <c r="I89" s="269"/>
      <c r="J89" s="257"/>
      <c r="K89" s="236"/>
      <c r="L89" s="221"/>
      <c r="M89" s="281"/>
      <c r="N89" s="357"/>
    </row>
    <row r="90" spans="2:14" ht="22.5" customHeight="1" x14ac:dyDescent="0.3">
      <c r="B90" s="232"/>
      <c r="C90" s="240"/>
      <c r="D90" s="241"/>
      <c r="E90" s="269"/>
      <c r="F90" s="234"/>
      <c r="G90" s="73"/>
      <c r="H90" s="269"/>
      <c r="I90" s="269"/>
      <c r="J90" s="257"/>
      <c r="K90" s="236"/>
      <c r="L90" s="221"/>
      <c r="M90" s="281"/>
      <c r="N90" s="357"/>
    </row>
    <row r="91" spans="2:14" ht="22.5" customHeight="1" x14ac:dyDescent="0.3">
      <c r="B91" s="232"/>
      <c r="C91" s="240"/>
      <c r="D91" s="241"/>
      <c r="E91" s="269"/>
      <c r="F91" s="234"/>
      <c r="G91" s="73"/>
      <c r="H91" s="269"/>
      <c r="I91" s="269"/>
      <c r="J91" s="257"/>
      <c r="K91" s="236"/>
      <c r="L91" s="221"/>
      <c r="M91" s="281"/>
      <c r="N91" s="357"/>
    </row>
    <row r="92" spans="2:14" ht="22.5" customHeight="1" x14ac:dyDescent="0.3">
      <c r="B92" s="232"/>
      <c r="C92" s="240"/>
      <c r="D92" s="241"/>
      <c r="E92" s="269"/>
      <c r="F92" s="234"/>
      <c r="G92" s="73"/>
      <c r="H92" s="269"/>
      <c r="I92" s="269"/>
      <c r="J92" s="257"/>
      <c r="K92" s="236"/>
      <c r="L92" s="221"/>
      <c r="M92" s="281"/>
      <c r="N92" s="357"/>
    </row>
    <row r="93" spans="2:14" ht="22.5" customHeight="1" x14ac:dyDescent="0.3">
      <c r="B93" s="232"/>
      <c r="C93" s="240"/>
      <c r="D93" s="241"/>
      <c r="E93" s="269"/>
      <c r="F93" s="234"/>
      <c r="G93" s="73"/>
      <c r="H93" s="269"/>
      <c r="I93" s="269"/>
      <c r="J93" s="257"/>
      <c r="K93" s="236"/>
      <c r="L93" s="221"/>
      <c r="M93" s="281"/>
      <c r="N93" s="357"/>
    </row>
    <row r="94" spans="2:14" ht="80.25" customHeight="1" x14ac:dyDescent="0.3">
      <c r="B94" s="232"/>
      <c r="C94" s="240"/>
      <c r="D94" s="241"/>
      <c r="E94" s="269"/>
      <c r="F94" s="234"/>
      <c r="G94" s="75"/>
      <c r="H94" s="269"/>
      <c r="I94" s="269"/>
      <c r="J94" s="257"/>
      <c r="K94" s="236"/>
      <c r="L94" s="221"/>
      <c r="M94" s="281"/>
      <c r="N94" s="357"/>
    </row>
    <row r="95" spans="2:14" ht="22.5" customHeight="1" x14ac:dyDescent="0.3">
      <c r="B95" s="232" t="str">
        <f>+LEFT(C95,5)</f>
        <v xml:space="preserve">17.5 </v>
      </c>
      <c r="C95" s="240" t="s">
        <v>452</v>
      </c>
      <c r="D95" s="241" t="s">
        <v>292</v>
      </c>
      <c r="E95" s="269" t="s">
        <v>453</v>
      </c>
      <c r="F95" s="234">
        <v>3</v>
      </c>
      <c r="G95" s="76">
        <v>1</v>
      </c>
      <c r="H95" s="269" t="s">
        <v>454</v>
      </c>
      <c r="I95" s="269" t="s">
        <v>455</v>
      </c>
      <c r="J95" s="235">
        <v>2</v>
      </c>
      <c r="K95" s="236" t="str">
        <f>+IF(OR(ISBLANK(F95),ISBLANK(J95)),"",IF(OR(AND(F95=1,J95=1),AND(F95=1,J95=2),AND(F95=1,J95=3)),"Deficiencia de control mayor (diseño y ejecución)",IF(OR(AND(F95=2,J95=2),AND(F95=3,J95=1),AND(F95=3,J95=2),AND(F95=2,J95=1)),"Deficiencia de control (diseño o ejecución)",IF(AND(F95=2,J95=3),"Oportunidad de mejora","Mantenimiento del control"))))</f>
        <v>Deficiencia de control (diseño o ejecución)</v>
      </c>
      <c r="L95" s="221">
        <f>+IF(K95="",312,IF(K95="Deficiencia de control mayor (diseño y ejecución)",320,IF(K95="Deficiencia de control (diseño o ejecución)",340,IF(K95="Oportunidad de mejora",360,380))))</f>
        <v>340</v>
      </c>
      <c r="M95" s="281">
        <v>6.8745000000000003</v>
      </c>
      <c r="N95" s="357">
        <f>+L95+M95</f>
        <v>346.87450000000001</v>
      </c>
    </row>
    <row r="96" spans="2:14" ht="22.5" customHeight="1" x14ac:dyDescent="0.3">
      <c r="B96" s="232"/>
      <c r="C96" s="240"/>
      <c r="D96" s="241"/>
      <c r="E96" s="269"/>
      <c r="F96" s="234"/>
      <c r="G96" s="73"/>
      <c r="H96" s="269"/>
      <c r="I96" s="269"/>
      <c r="J96" s="235"/>
      <c r="K96" s="236"/>
      <c r="L96" s="221"/>
      <c r="M96" s="281"/>
      <c r="N96" s="357"/>
    </row>
    <row r="97" spans="2:14" ht="22.5" customHeight="1" x14ac:dyDescent="0.3">
      <c r="B97" s="232"/>
      <c r="C97" s="240"/>
      <c r="D97" s="241"/>
      <c r="E97" s="269"/>
      <c r="F97" s="234"/>
      <c r="G97" s="73"/>
      <c r="H97" s="269"/>
      <c r="I97" s="269"/>
      <c r="J97" s="235"/>
      <c r="K97" s="236"/>
      <c r="L97" s="221"/>
      <c r="M97" s="281"/>
      <c r="N97" s="357"/>
    </row>
    <row r="98" spans="2:14" ht="22.5" customHeight="1" x14ac:dyDescent="0.3">
      <c r="B98" s="232"/>
      <c r="C98" s="240"/>
      <c r="D98" s="241"/>
      <c r="E98" s="269"/>
      <c r="F98" s="234"/>
      <c r="G98" s="73"/>
      <c r="H98" s="269"/>
      <c r="I98" s="269"/>
      <c r="J98" s="235"/>
      <c r="K98" s="236"/>
      <c r="L98" s="221"/>
      <c r="M98" s="281"/>
      <c r="N98" s="357"/>
    </row>
    <row r="99" spans="2:14" ht="22.5" customHeight="1" x14ac:dyDescent="0.3">
      <c r="B99" s="232"/>
      <c r="C99" s="240"/>
      <c r="D99" s="241"/>
      <c r="E99" s="269"/>
      <c r="F99" s="234"/>
      <c r="G99" s="73"/>
      <c r="H99" s="269"/>
      <c r="I99" s="269"/>
      <c r="J99" s="235"/>
      <c r="K99" s="236"/>
      <c r="L99" s="221"/>
      <c r="M99" s="281"/>
      <c r="N99" s="357"/>
    </row>
    <row r="100" spans="2:14" ht="22.5" customHeight="1" x14ac:dyDescent="0.3">
      <c r="B100" s="232"/>
      <c r="C100" s="240"/>
      <c r="D100" s="241"/>
      <c r="E100" s="269"/>
      <c r="F100" s="234"/>
      <c r="G100" s="73"/>
      <c r="H100" s="269"/>
      <c r="I100" s="269"/>
      <c r="J100" s="235"/>
      <c r="K100" s="236"/>
      <c r="L100" s="221"/>
      <c r="M100" s="281"/>
      <c r="N100" s="357"/>
    </row>
    <row r="101" spans="2:14" ht="22.5" customHeight="1" x14ac:dyDescent="0.3">
      <c r="B101" s="232"/>
      <c r="C101" s="240"/>
      <c r="D101" s="241"/>
      <c r="E101" s="269"/>
      <c r="F101" s="234"/>
      <c r="G101" s="73"/>
      <c r="H101" s="269"/>
      <c r="I101" s="269"/>
      <c r="J101" s="235"/>
      <c r="K101" s="236"/>
      <c r="L101" s="221"/>
      <c r="M101" s="281"/>
      <c r="N101" s="357"/>
    </row>
    <row r="102" spans="2:14" ht="207" customHeight="1" x14ac:dyDescent="0.3">
      <c r="B102" s="232"/>
      <c r="C102" s="240"/>
      <c r="D102" s="241"/>
      <c r="E102" s="269"/>
      <c r="F102" s="234"/>
      <c r="G102" s="75"/>
      <c r="H102" s="269"/>
      <c r="I102" s="269"/>
      <c r="J102" s="235"/>
      <c r="K102" s="236"/>
      <c r="L102" s="221"/>
      <c r="M102" s="281"/>
      <c r="N102" s="357"/>
    </row>
    <row r="103" spans="2:14" ht="22.5" customHeight="1" x14ac:dyDescent="0.3">
      <c r="B103" s="232" t="str">
        <f>+LEFT(C103,5)</f>
        <v xml:space="preserve">17.6 </v>
      </c>
      <c r="C103" s="240" t="s">
        <v>456</v>
      </c>
      <c r="D103" s="241" t="s">
        <v>457</v>
      </c>
      <c r="E103" s="269" t="s">
        <v>458</v>
      </c>
      <c r="F103" s="234">
        <v>3</v>
      </c>
      <c r="G103" s="76">
        <v>1</v>
      </c>
      <c r="H103" s="269" t="s">
        <v>459</v>
      </c>
      <c r="I103" s="269" t="s">
        <v>460</v>
      </c>
      <c r="J103" s="257">
        <v>3</v>
      </c>
      <c r="K103" s="236" t="str">
        <f>+IF(OR(ISBLANK(F103),ISBLANK(J103)),"",IF(OR(AND(F103=1,J103=1),AND(F103=1,J103=2),AND(F103=1,J103=3)),"Deficiencia de control mayor (diseño y ejecución)",IF(OR(AND(F103=2,J103=2),AND(F103=3,J103=1),AND(F103=3,J103=2),AND(F103=2,J103=1)),"Deficiencia de control (diseño o ejecución)",IF(AND(F103=2,J103=3),"Oportunidad de mejora","Mantenimiento del control"))))</f>
        <v>Mantenimiento del control</v>
      </c>
      <c r="L103" s="221">
        <f>+IF(K103="",312,IF(K103="Deficiencia de control mayor (diseño y ejecución)",320,IF(K103="Deficiencia de control (diseño o ejecución)",340,IF(K103="Oportunidad de mejora",360,380))))</f>
        <v>380</v>
      </c>
      <c r="M103" s="281">
        <v>6.9874000000000001</v>
      </c>
      <c r="N103" s="357">
        <f>+L103+M103</f>
        <v>386.98739999999998</v>
      </c>
    </row>
    <row r="104" spans="2:14" ht="22.5" customHeight="1" x14ac:dyDescent="0.3">
      <c r="B104" s="232"/>
      <c r="C104" s="240"/>
      <c r="D104" s="241"/>
      <c r="E104" s="269"/>
      <c r="F104" s="234"/>
      <c r="G104" s="73">
        <v>2</v>
      </c>
      <c r="H104" s="269"/>
      <c r="I104" s="269"/>
      <c r="J104" s="257"/>
      <c r="K104" s="236"/>
      <c r="L104" s="221"/>
      <c r="M104" s="281"/>
      <c r="N104" s="357"/>
    </row>
    <row r="105" spans="2:14" ht="22.5" customHeight="1" x14ac:dyDescent="0.3">
      <c r="B105" s="232"/>
      <c r="C105" s="240"/>
      <c r="D105" s="241"/>
      <c r="E105" s="269"/>
      <c r="F105" s="234"/>
      <c r="G105" s="73">
        <v>3</v>
      </c>
      <c r="H105" s="269"/>
      <c r="I105" s="269"/>
      <c r="J105" s="257"/>
      <c r="K105" s="236"/>
      <c r="L105" s="221"/>
      <c r="M105" s="281"/>
      <c r="N105" s="357"/>
    </row>
    <row r="106" spans="2:14" ht="22.5" customHeight="1" x14ac:dyDescent="0.3">
      <c r="B106" s="232"/>
      <c r="C106" s="240"/>
      <c r="D106" s="241"/>
      <c r="E106" s="269"/>
      <c r="F106" s="234"/>
      <c r="G106" s="73">
        <v>4</v>
      </c>
      <c r="H106" s="269"/>
      <c r="I106" s="269"/>
      <c r="J106" s="257"/>
      <c r="K106" s="236"/>
      <c r="L106" s="221"/>
      <c r="M106" s="281"/>
      <c r="N106" s="357"/>
    </row>
    <row r="107" spans="2:14" ht="22.5" customHeight="1" x14ac:dyDescent="0.3">
      <c r="B107" s="232"/>
      <c r="C107" s="240"/>
      <c r="D107" s="241"/>
      <c r="E107" s="269"/>
      <c r="F107" s="234"/>
      <c r="G107" s="73">
        <v>5</v>
      </c>
      <c r="H107" s="269"/>
      <c r="I107" s="269"/>
      <c r="J107" s="257"/>
      <c r="K107" s="236"/>
      <c r="L107" s="221"/>
      <c r="M107" s="281"/>
      <c r="N107" s="357"/>
    </row>
    <row r="108" spans="2:14" ht="22.5" customHeight="1" x14ac:dyDescent="0.3">
      <c r="B108" s="232"/>
      <c r="C108" s="240"/>
      <c r="D108" s="241"/>
      <c r="E108" s="269"/>
      <c r="F108" s="234"/>
      <c r="G108" s="73">
        <v>6</v>
      </c>
      <c r="H108" s="269"/>
      <c r="I108" s="269"/>
      <c r="J108" s="257"/>
      <c r="K108" s="236"/>
      <c r="L108" s="221"/>
      <c r="M108" s="281"/>
      <c r="N108" s="357"/>
    </row>
    <row r="109" spans="2:14" ht="22.5" customHeight="1" x14ac:dyDescent="0.3">
      <c r="B109" s="232"/>
      <c r="C109" s="240"/>
      <c r="D109" s="241"/>
      <c r="E109" s="269"/>
      <c r="F109" s="234"/>
      <c r="G109" s="73">
        <v>7</v>
      </c>
      <c r="H109" s="269"/>
      <c r="I109" s="269"/>
      <c r="J109" s="257"/>
      <c r="K109" s="236"/>
      <c r="L109" s="221"/>
      <c r="M109" s="281"/>
      <c r="N109" s="357"/>
    </row>
    <row r="110" spans="2:14" ht="22.5" customHeight="1" x14ac:dyDescent="0.3">
      <c r="B110" s="232"/>
      <c r="C110" s="240"/>
      <c r="D110" s="241"/>
      <c r="E110" s="269"/>
      <c r="F110" s="234"/>
      <c r="G110" s="75">
        <v>8</v>
      </c>
      <c r="H110" s="269"/>
      <c r="I110" s="269"/>
      <c r="J110" s="257"/>
      <c r="K110" s="236"/>
      <c r="L110" s="221"/>
      <c r="M110" s="281"/>
      <c r="N110" s="357"/>
    </row>
    <row r="111" spans="2:14" ht="43.5" customHeight="1" x14ac:dyDescent="0.3">
      <c r="B111" s="232" t="str">
        <f>+LEFT(C111,5)</f>
        <v xml:space="preserve">17.7 </v>
      </c>
      <c r="C111" s="240" t="s">
        <v>461</v>
      </c>
      <c r="D111" s="241" t="s">
        <v>462</v>
      </c>
      <c r="E111" s="269" t="s">
        <v>463</v>
      </c>
      <c r="F111" s="234">
        <v>3</v>
      </c>
      <c r="G111" s="76">
        <v>1</v>
      </c>
      <c r="H111" s="269" t="s">
        <v>464</v>
      </c>
      <c r="I111" s="269" t="s">
        <v>465</v>
      </c>
      <c r="J111" s="235">
        <v>2</v>
      </c>
      <c r="K111" s="236" t="str">
        <f>+IF(OR(ISBLANK(F111),ISBLANK(J111)),"",IF(OR(AND(F111=1,J111=1),AND(F111=1,J111=2),AND(F111=1,J111=3)),"Deficiencia de control mayor (diseño y ejecución)",IF(OR(AND(F111=2,J111=2),AND(F111=3,J111=1),AND(F111=3,J111=2),AND(F111=2,J111=1)),"Deficiencia de control (diseño o ejecución)",IF(AND(F111=2,J111=3),"Oportunidad de mejora","Mantenimiento del control"))))</f>
        <v>Deficiencia de control (diseño o ejecución)</v>
      </c>
      <c r="L111" s="221">
        <f>+IF(K111="",312,IF(K111="Deficiencia de control mayor (diseño y ejecución)",320,IF(K111="Deficiencia de control (diseño o ejecución)",340,IF(K111="Oportunidad de mejora",360,380))))</f>
        <v>340</v>
      </c>
      <c r="M111" s="281">
        <v>6.9874499999999999</v>
      </c>
      <c r="N111" s="357">
        <f>+L111+M111</f>
        <v>346.98745000000002</v>
      </c>
    </row>
    <row r="112" spans="2:14" ht="35.25" customHeight="1" x14ac:dyDescent="0.3">
      <c r="B112" s="232"/>
      <c r="C112" s="240"/>
      <c r="D112" s="241"/>
      <c r="E112" s="269"/>
      <c r="F112" s="234"/>
      <c r="G112" s="73"/>
      <c r="H112" s="269"/>
      <c r="I112" s="269"/>
      <c r="J112" s="235"/>
      <c r="K112" s="236"/>
      <c r="L112" s="221"/>
      <c r="M112" s="281"/>
      <c r="N112" s="357"/>
    </row>
    <row r="113" spans="2:14" ht="22.5" customHeight="1" x14ac:dyDescent="0.3">
      <c r="B113" s="232"/>
      <c r="C113" s="240"/>
      <c r="D113" s="241"/>
      <c r="E113" s="269"/>
      <c r="F113" s="234"/>
      <c r="G113" s="73"/>
      <c r="H113" s="269"/>
      <c r="I113" s="269"/>
      <c r="J113" s="235"/>
      <c r="K113" s="236"/>
      <c r="L113" s="221"/>
      <c r="M113" s="281"/>
      <c r="N113" s="357"/>
    </row>
    <row r="114" spans="2:14" ht="22.5" customHeight="1" x14ac:dyDescent="0.3">
      <c r="B114" s="232"/>
      <c r="C114" s="240"/>
      <c r="D114" s="241"/>
      <c r="E114" s="269"/>
      <c r="F114" s="234"/>
      <c r="G114" s="73"/>
      <c r="H114" s="269"/>
      <c r="I114" s="269"/>
      <c r="J114" s="235"/>
      <c r="K114" s="236"/>
      <c r="L114" s="221"/>
      <c r="M114" s="281"/>
      <c r="N114" s="357"/>
    </row>
    <row r="115" spans="2:14" ht="22.5" customHeight="1" x14ac:dyDescent="0.3">
      <c r="B115" s="232"/>
      <c r="C115" s="240"/>
      <c r="D115" s="241"/>
      <c r="E115" s="269"/>
      <c r="F115" s="234"/>
      <c r="G115" s="73"/>
      <c r="H115" s="269"/>
      <c r="I115" s="269"/>
      <c r="J115" s="235"/>
      <c r="K115" s="236"/>
      <c r="L115" s="221"/>
      <c r="M115" s="281"/>
      <c r="N115" s="357"/>
    </row>
    <row r="116" spans="2:14" ht="22.5" customHeight="1" x14ac:dyDescent="0.3">
      <c r="B116" s="232"/>
      <c r="C116" s="240"/>
      <c r="D116" s="241"/>
      <c r="E116" s="269"/>
      <c r="F116" s="234"/>
      <c r="G116" s="73"/>
      <c r="H116" s="269"/>
      <c r="I116" s="269"/>
      <c r="J116" s="235"/>
      <c r="K116" s="236"/>
      <c r="L116" s="221"/>
      <c r="M116" s="281"/>
      <c r="N116" s="357"/>
    </row>
    <row r="117" spans="2:14" ht="22.5" customHeight="1" x14ac:dyDescent="0.3">
      <c r="B117" s="232"/>
      <c r="C117" s="240"/>
      <c r="D117" s="241"/>
      <c r="E117" s="269"/>
      <c r="F117" s="234"/>
      <c r="G117" s="73"/>
      <c r="H117" s="269"/>
      <c r="I117" s="269"/>
      <c r="J117" s="235"/>
      <c r="K117" s="236"/>
      <c r="L117" s="221"/>
      <c r="M117" s="281"/>
      <c r="N117" s="357"/>
    </row>
    <row r="118" spans="2:14" ht="22.5" customHeight="1" x14ac:dyDescent="0.3">
      <c r="B118" s="232"/>
      <c r="C118" s="240"/>
      <c r="D118" s="241"/>
      <c r="E118" s="269"/>
      <c r="F118" s="234"/>
      <c r="G118" s="75"/>
      <c r="H118" s="269"/>
      <c r="I118" s="269"/>
      <c r="J118" s="235"/>
      <c r="K118" s="236"/>
      <c r="L118" s="221"/>
      <c r="M118" s="281"/>
      <c r="N118" s="357"/>
    </row>
    <row r="119" spans="2:14" ht="22.5" customHeight="1" x14ac:dyDescent="0.3">
      <c r="B119" s="232" t="str">
        <f>+LEFT(C119,5)</f>
        <v xml:space="preserve">17.8 </v>
      </c>
      <c r="C119" s="240" t="s">
        <v>466</v>
      </c>
      <c r="D119" s="241" t="s">
        <v>462</v>
      </c>
      <c r="E119" s="269" t="s">
        <v>467</v>
      </c>
      <c r="F119" s="234">
        <v>3</v>
      </c>
      <c r="G119" s="72">
        <v>1</v>
      </c>
      <c r="H119" s="269" t="s">
        <v>468</v>
      </c>
      <c r="I119" s="269" t="s">
        <v>469</v>
      </c>
      <c r="J119" s="235">
        <v>2</v>
      </c>
      <c r="K119" s="236" t="str">
        <f>+IF(OR(ISBLANK(F119),ISBLANK(J119)),"",IF(OR(AND(F119=1,J119=1),AND(F119=1,J119=2),AND(F119=1,J119=3)),"Deficiencia de control mayor (diseño y ejecución)",IF(OR(AND(F119=2,J119=2),AND(F119=3,J119=1),AND(F119=3,J119=2),AND(F119=2,J119=1)),"Deficiencia de control (diseño o ejecución)",IF(AND(F119=2,J119=3),"Oportunidad de mejora","Mantenimiento del control"))))</f>
        <v>Deficiencia de control (diseño o ejecución)</v>
      </c>
      <c r="L119" s="221">
        <f>+IF(K119="",312,IF(K119="Deficiencia de control mayor (diseño y ejecución)",320,IF(K119="Deficiencia de control (diseño o ejecución)",340,IF(K119="Oportunidad de mejora",360,380))))</f>
        <v>340</v>
      </c>
      <c r="M119" s="281">
        <v>6.9874559999999999</v>
      </c>
      <c r="N119" s="357">
        <f>+L119+M119</f>
        <v>346.98745600000001</v>
      </c>
    </row>
    <row r="120" spans="2:14" ht="22.5" customHeight="1" x14ac:dyDescent="0.3">
      <c r="B120" s="232"/>
      <c r="C120" s="240"/>
      <c r="D120" s="241"/>
      <c r="E120" s="269"/>
      <c r="F120" s="234"/>
      <c r="G120" s="73"/>
      <c r="H120" s="269"/>
      <c r="I120" s="269"/>
      <c r="J120" s="235"/>
      <c r="K120" s="236"/>
      <c r="L120" s="221"/>
      <c r="M120" s="281"/>
      <c r="N120" s="357"/>
    </row>
    <row r="121" spans="2:14" ht="22.5" customHeight="1" x14ac:dyDescent="0.3">
      <c r="B121" s="232"/>
      <c r="C121" s="240"/>
      <c r="D121" s="241"/>
      <c r="E121" s="269"/>
      <c r="F121" s="234"/>
      <c r="G121" s="73"/>
      <c r="H121" s="269"/>
      <c r="I121" s="269"/>
      <c r="J121" s="235"/>
      <c r="K121" s="236"/>
      <c r="L121" s="221"/>
      <c r="M121" s="281"/>
      <c r="N121" s="357"/>
    </row>
    <row r="122" spans="2:14" ht="22.5" customHeight="1" x14ac:dyDescent="0.3">
      <c r="B122" s="232"/>
      <c r="C122" s="240"/>
      <c r="D122" s="241"/>
      <c r="E122" s="269"/>
      <c r="F122" s="234"/>
      <c r="G122" s="73"/>
      <c r="H122" s="269"/>
      <c r="I122" s="269"/>
      <c r="J122" s="235"/>
      <c r="K122" s="236"/>
      <c r="L122" s="221"/>
      <c r="M122" s="281"/>
      <c r="N122" s="357"/>
    </row>
    <row r="123" spans="2:14" ht="22.5" customHeight="1" x14ac:dyDescent="0.3">
      <c r="B123" s="232"/>
      <c r="C123" s="240"/>
      <c r="D123" s="241"/>
      <c r="E123" s="269"/>
      <c r="F123" s="234"/>
      <c r="G123" s="73"/>
      <c r="H123" s="269"/>
      <c r="I123" s="269"/>
      <c r="J123" s="235"/>
      <c r="K123" s="236"/>
      <c r="L123" s="221"/>
      <c r="M123" s="281"/>
      <c r="N123" s="357"/>
    </row>
    <row r="124" spans="2:14" ht="52.5" customHeight="1" x14ac:dyDescent="0.3">
      <c r="B124" s="232"/>
      <c r="C124" s="240"/>
      <c r="D124" s="241"/>
      <c r="E124" s="269"/>
      <c r="F124" s="234"/>
      <c r="G124" s="73"/>
      <c r="H124" s="269"/>
      <c r="I124" s="269"/>
      <c r="J124" s="235"/>
      <c r="K124" s="236"/>
      <c r="L124" s="221"/>
      <c r="M124" s="281"/>
      <c r="N124" s="357"/>
    </row>
    <row r="125" spans="2:14" ht="6" customHeight="1" x14ac:dyDescent="0.3">
      <c r="B125" s="232"/>
      <c r="C125" s="240"/>
      <c r="D125" s="241"/>
      <c r="E125" s="269"/>
      <c r="F125" s="234"/>
      <c r="G125" s="73"/>
      <c r="H125" s="269"/>
      <c r="I125" s="269"/>
      <c r="J125" s="235"/>
      <c r="K125" s="236"/>
      <c r="L125" s="221"/>
      <c r="M125" s="281"/>
      <c r="N125" s="357"/>
    </row>
    <row r="126" spans="2:14" ht="90.75" customHeight="1" x14ac:dyDescent="0.3">
      <c r="B126" s="232"/>
      <c r="C126" s="240"/>
      <c r="D126" s="241"/>
      <c r="E126" s="269"/>
      <c r="F126" s="234"/>
      <c r="G126" s="75"/>
      <c r="H126" s="269"/>
      <c r="I126" s="269"/>
      <c r="J126" s="235"/>
      <c r="K126" s="236"/>
      <c r="L126" s="221"/>
      <c r="M126" s="281"/>
      <c r="N126" s="357"/>
    </row>
    <row r="127" spans="2:14" ht="22.5" customHeight="1" x14ac:dyDescent="0.3">
      <c r="B127" s="232" t="str">
        <f>+LEFT(C127,5)</f>
        <v xml:space="preserve">17.9 </v>
      </c>
      <c r="C127" s="240" t="s">
        <v>470</v>
      </c>
      <c r="D127" s="241" t="s">
        <v>462</v>
      </c>
      <c r="E127" s="269" t="s">
        <v>471</v>
      </c>
      <c r="F127" s="234">
        <v>3</v>
      </c>
      <c r="G127" s="76">
        <v>1</v>
      </c>
      <c r="H127" s="269" t="s">
        <v>472</v>
      </c>
      <c r="I127" s="269" t="s">
        <v>473</v>
      </c>
      <c r="J127" s="235">
        <v>2</v>
      </c>
      <c r="K127" s="236" t="str">
        <f>+IF(OR(ISBLANK(F127),ISBLANK(J127)),"",IF(OR(AND(F127=1,J127=1),AND(F127=1,J127=2),AND(F127=1,J127=3)),"Deficiencia de control mayor (diseño y ejecución)",IF(OR(AND(F127=2,J127=2),AND(F127=3,J127=1),AND(F127=3,J127=2),AND(F127=2,J127=1)),"Deficiencia de control (diseño o ejecución)",IF(AND(F127=2,J127=3),"Oportunidad de mejora","Mantenimiento del control"))))</f>
        <v>Deficiencia de control (diseño o ejecución)</v>
      </c>
      <c r="L127" s="221">
        <f>+IF(K127="",312,IF(K127="Deficiencia de control mayor (diseño y ejecución)",320,IF(K127="Deficiencia de control (diseño o ejecución)",340,IF(K127="Oportunidad de mejora",360,380))))</f>
        <v>340</v>
      </c>
      <c r="M127" s="281">
        <v>7.0122999999999998</v>
      </c>
      <c r="N127" s="357">
        <f>+L127+M127</f>
        <v>347.01229999999998</v>
      </c>
    </row>
    <row r="128" spans="2:14" ht="22.5" customHeight="1" x14ac:dyDescent="0.3">
      <c r="B128" s="232"/>
      <c r="C128" s="240"/>
      <c r="D128" s="241"/>
      <c r="E128" s="269"/>
      <c r="F128" s="234"/>
      <c r="G128" s="73"/>
      <c r="H128" s="269"/>
      <c r="I128" s="269"/>
      <c r="J128" s="235"/>
      <c r="K128" s="236"/>
      <c r="L128" s="221"/>
      <c r="M128" s="281"/>
      <c r="N128" s="357"/>
    </row>
    <row r="129" spans="2:14" ht="22.5" customHeight="1" x14ac:dyDescent="0.3">
      <c r="B129" s="232"/>
      <c r="C129" s="240"/>
      <c r="D129" s="241"/>
      <c r="E129" s="269"/>
      <c r="F129" s="234"/>
      <c r="G129" s="73"/>
      <c r="H129" s="269"/>
      <c r="I129" s="269"/>
      <c r="J129" s="235"/>
      <c r="K129" s="236"/>
      <c r="L129" s="221"/>
      <c r="M129" s="281"/>
      <c r="N129" s="357"/>
    </row>
    <row r="130" spans="2:14" ht="22.5" customHeight="1" x14ac:dyDescent="0.3">
      <c r="B130" s="232"/>
      <c r="C130" s="240"/>
      <c r="D130" s="241"/>
      <c r="E130" s="269"/>
      <c r="F130" s="234"/>
      <c r="G130" s="73"/>
      <c r="H130" s="269"/>
      <c r="I130" s="269"/>
      <c r="J130" s="235"/>
      <c r="K130" s="236"/>
      <c r="L130" s="221"/>
      <c r="M130" s="281"/>
      <c r="N130" s="357"/>
    </row>
    <row r="131" spans="2:14" ht="22.5" customHeight="1" x14ac:dyDescent="0.3">
      <c r="B131" s="232"/>
      <c r="C131" s="240"/>
      <c r="D131" s="241"/>
      <c r="E131" s="269"/>
      <c r="F131" s="234"/>
      <c r="G131" s="73"/>
      <c r="H131" s="269"/>
      <c r="I131" s="269"/>
      <c r="J131" s="235"/>
      <c r="K131" s="236"/>
      <c r="L131" s="221"/>
      <c r="M131" s="281"/>
      <c r="N131" s="357"/>
    </row>
    <row r="132" spans="2:14" ht="22.5" customHeight="1" x14ac:dyDescent="0.3">
      <c r="B132" s="232"/>
      <c r="C132" s="240"/>
      <c r="D132" s="241"/>
      <c r="E132" s="269"/>
      <c r="F132" s="234"/>
      <c r="G132" s="73"/>
      <c r="H132" s="269"/>
      <c r="I132" s="269"/>
      <c r="J132" s="235"/>
      <c r="K132" s="236"/>
      <c r="L132" s="221"/>
      <c r="M132" s="281"/>
      <c r="N132" s="357"/>
    </row>
    <row r="133" spans="2:14" ht="22.5" customHeight="1" x14ac:dyDescent="0.3">
      <c r="B133" s="232"/>
      <c r="C133" s="240"/>
      <c r="D133" s="241"/>
      <c r="E133" s="269"/>
      <c r="F133" s="234"/>
      <c r="G133" s="73"/>
      <c r="H133" s="269"/>
      <c r="I133" s="269"/>
      <c r="J133" s="235"/>
      <c r="K133" s="236"/>
      <c r="L133" s="221"/>
      <c r="M133" s="281"/>
      <c r="N133" s="357"/>
    </row>
    <row r="134" spans="2:14" ht="165" customHeight="1" x14ac:dyDescent="0.3">
      <c r="B134" s="232"/>
      <c r="C134" s="240"/>
      <c r="D134" s="241"/>
      <c r="E134" s="269"/>
      <c r="F134" s="234"/>
      <c r="G134" s="75"/>
      <c r="H134" s="269"/>
      <c r="I134" s="269"/>
      <c r="J134" s="235"/>
      <c r="K134" s="236"/>
      <c r="L134" s="221"/>
      <c r="M134" s="281"/>
      <c r="N134" s="357"/>
    </row>
  </sheetData>
  <sheetProtection password="D72A" sheet="1" objects="1" scenarios="1" formatCells="0" formatColumns="0" formatRows="0"/>
  <mergeCells count="198">
    <mergeCell ref="L119:L126"/>
    <mergeCell ref="M119:M126"/>
    <mergeCell ref="N119:N126"/>
    <mergeCell ref="B127:B134"/>
    <mergeCell ref="C127:C134"/>
    <mergeCell ref="D127:D134"/>
    <mergeCell ref="E127:E134"/>
    <mergeCell ref="F127:F134"/>
    <mergeCell ref="H127:H134"/>
    <mergeCell ref="I127:I134"/>
    <mergeCell ref="J127:J134"/>
    <mergeCell ref="K127:K134"/>
    <mergeCell ref="L127:L134"/>
    <mergeCell ref="M127:M134"/>
    <mergeCell ref="N127:N134"/>
    <mergeCell ref="B119:B126"/>
    <mergeCell ref="C119:C126"/>
    <mergeCell ref="D119:D126"/>
    <mergeCell ref="E119:E126"/>
    <mergeCell ref="F119:F126"/>
    <mergeCell ref="H119:H126"/>
    <mergeCell ref="I119:I126"/>
    <mergeCell ref="J119:J126"/>
    <mergeCell ref="K119:K126"/>
    <mergeCell ref="L103:L110"/>
    <mergeCell ref="M103:M110"/>
    <mergeCell ref="N103:N110"/>
    <mergeCell ref="B111:B118"/>
    <mergeCell ref="C111:C118"/>
    <mergeCell ref="D111:D118"/>
    <mergeCell ref="E111:E118"/>
    <mergeCell ref="F111:F118"/>
    <mergeCell ref="H111:H118"/>
    <mergeCell ref="I111:I118"/>
    <mergeCell ref="J111:J118"/>
    <mergeCell ref="K111:K118"/>
    <mergeCell ref="L111:L118"/>
    <mergeCell ref="M111:M118"/>
    <mergeCell ref="N111:N118"/>
    <mergeCell ref="B103:B110"/>
    <mergeCell ref="C103:C110"/>
    <mergeCell ref="D103:D110"/>
    <mergeCell ref="E103:E110"/>
    <mergeCell ref="F103:F110"/>
    <mergeCell ref="H103:H110"/>
    <mergeCell ref="I103:I110"/>
    <mergeCell ref="J103:J110"/>
    <mergeCell ref="K103:K110"/>
    <mergeCell ref="L87:L94"/>
    <mergeCell ref="M87:M94"/>
    <mergeCell ref="N87:N94"/>
    <mergeCell ref="B95:B102"/>
    <mergeCell ref="C95:C102"/>
    <mergeCell ref="D95:D102"/>
    <mergeCell ref="E95:E102"/>
    <mergeCell ref="F95:F102"/>
    <mergeCell ref="H95:H102"/>
    <mergeCell ref="I95:I102"/>
    <mergeCell ref="J95:J102"/>
    <mergeCell ref="K95:K102"/>
    <mergeCell ref="L95:L102"/>
    <mergeCell ref="M95:M102"/>
    <mergeCell ref="N95:N102"/>
    <mergeCell ref="B87:B94"/>
    <mergeCell ref="C87:C94"/>
    <mergeCell ref="D87:D94"/>
    <mergeCell ref="E87:E94"/>
    <mergeCell ref="F87:F94"/>
    <mergeCell ref="H87:H94"/>
    <mergeCell ref="I87:I94"/>
    <mergeCell ref="J87:J94"/>
    <mergeCell ref="K87:K94"/>
    <mergeCell ref="L71:L78"/>
    <mergeCell ref="M71:M78"/>
    <mergeCell ref="N71:N78"/>
    <mergeCell ref="B79:B86"/>
    <mergeCell ref="C79:C86"/>
    <mergeCell ref="D79:D86"/>
    <mergeCell ref="E79:E86"/>
    <mergeCell ref="F79:F86"/>
    <mergeCell ref="H79:H86"/>
    <mergeCell ref="I79:I86"/>
    <mergeCell ref="J79:J86"/>
    <mergeCell ref="K79:K86"/>
    <mergeCell ref="L79:L86"/>
    <mergeCell ref="M79:M86"/>
    <mergeCell ref="N79:N86"/>
    <mergeCell ref="B71:B78"/>
    <mergeCell ref="C71:C78"/>
    <mergeCell ref="D71:D78"/>
    <mergeCell ref="E71:E78"/>
    <mergeCell ref="F71:F78"/>
    <mergeCell ref="H71:H78"/>
    <mergeCell ref="I71:I78"/>
    <mergeCell ref="J71:J78"/>
    <mergeCell ref="K71:K78"/>
    <mergeCell ref="M60:M62"/>
    <mergeCell ref="N60:N62"/>
    <mergeCell ref="G61:G62"/>
    <mergeCell ref="H61:H62"/>
    <mergeCell ref="I61:I62"/>
    <mergeCell ref="B63:B70"/>
    <mergeCell ref="C63:C70"/>
    <mergeCell ref="D63:D70"/>
    <mergeCell ref="E63:E70"/>
    <mergeCell ref="F63:F70"/>
    <mergeCell ref="H63:H70"/>
    <mergeCell ref="I63:I70"/>
    <mergeCell ref="J63:J70"/>
    <mergeCell ref="K63:K70"/>
    <mergeCell ref="L63:L70"/>
    <mergeCell ref="M63:M70"/>
    <mergeCell ref="N63:N70"/>
    <mergeCell ref="B60:B62"/>
    <mergeCell ref="C60:C62"/>
    <mergeCell ref="D60:D62"/>
    <mergeCell ref="E60:E62"/>
    <mergeCell ref="F60:F62"/>
    <mergeCell ref="G60:I60"/>
    <mergeCell ref="J60:J62"/>
    <mergeCell ref="K60:K62"/>
    <mergeCell ref="L60:L62"/>
    <mergeCell ref="L44:L51"/>
    <mergeCell ref="M44:M51"/>
    <mergeCell ref="N44:N51"/>
    <mergeCell ref="B52:B59"/>
    <mergeCell ref="C52:C59"/>
    <mergeCell ref="D52:D59"/>
    <mergeCell ref="E52:E59"/>
    <mergeCell ref="F52:F59"/>
    <mergeCell ref="H52:H59"/>
    <mergeCell ref="I52:I59"/>
    <mergeCell ref="J52:J59"/>
    <mergeCell ref="K52:K59"/>
    <mergeCell ref="L52:L59"/>
    <mergeCell ref="M52:M59"/>
    <mergeCell ref="N52:N59"/>
    <mergeCell ref="B44:B51"/>
    <mergeCell ref="C44:C51"/>
    <mergeCell ref="D44:D51"/>
    <mergeCell ref="E44:E51"/>
    <mergeCell ref="F44:F51"/>
    <mergeCell ref="H44:H51"/>
    <mergeCell ref="I44:I51"/>
    <mergeCell ref="J44:J51"/>
    <mergeCell ref="K44:K51"/>
    <mergeCell ref="L28:L35"/>
    <mergeCell ref="M28:M35"/>
    <mergeCell ref="N28:N35"/>
    <mergeCell ref="B36:B43"/>
    <mergeCell ref="C36:C43"/>
    <mergeCell ref="D36:D43"/>
    <mergeCell ref="E36:E43"/>
    <mergeCell ref="F36:F43"/>
    <mergeCell ref="H36:H43"/>
    <mergeCell ref="I36:I43"/>
    <mergeCell ref="J36:J43"/>
    <mergeCell ref="K36:K43"/>
    <mergeCell ref="L36:L43"/>
    <mergeCell ref="M36:M43"/>
    <mergeCell ref="N36:N43"/>
    <mergeCell ref="B28:B35"/>
    <mergeCell ref="C28:C35"/>
    <mergeCell ref="D28:D35"/>
    <mergeCell ref="E28:E35"/>
    <mergeCell ref="F28:F35"/>
    <mergeCell ref="H28:H35"/>
    <mergeCell ref="I28:I35"/>
    <mergeCell ref="J28:J35"/>
    <mergeCell ref="K28:K35"/>
    <mergeCell ref="L17:L19"/>
    <mergeCell ref="M17:M19"/>
    <mergeCell ref="N17:N19"/>
    <mergeCell ref="G18:G19"/>
    <mergeCell ref="H18:H19"/>
    <mergeCell ref="I18:I19"/>
    <mergeCell ref="B20:B27"/>
    <mergeCell ref="C20:C27"/>
    <mergeCell ref="D20:D27"/>
    <mergeCell ref="E20:E27"/>
    <mergeCell ref="F20:F27"/>
    <mergeCell ref="H20:H27"/>
    <mergeCell ref="I20:I27"/>
    <mergeCell ref="J20:J27"/>
    <mergeCell ref="K20:K27"/>
    <mergeCell ref="L20:L27"/>
    <mergeCell ref="M20:M27"/>
    <mergeCell ref="N20:N27"/>
    <mergeCell ref="C14:K14"/>
    <mergeCell ref="C15:K15"/>
    <mergeCell ref="B17:B19"/>
    <mergeCell ref="C17:C19"/>
    <mergeCell ref="D17:D19"/>
    <mergeCell ref="E17:E19"/>
    <mergeCell ref="F17:F19"/>
    <mergeCell ref="G17:I17"/>
    <mergeCell ref="J17:J19"/>
    <mergeCell ref="K17:K19"/>
  </mergeCells>
  <dataValidations count="1">
    <dataValidation type="list" allowBlank="1" showInputMessage="1" showErrorMessage="1" sqref="F20:F59 J20:J59 F63:F134 J63:J134">
      <formula1>"1,2,3"</formula1>
      <formula2>0</formula2>
    </dataValidation>
  </dataValidations>
  <pageMargins left="0.7" right="0.7" top="0.75" bottom="0.75" header="0.51180555555555496" footer="0.51180555555555496"/>
  <pageSetup firstPageNumber="0"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07"/>
  <sheetViews>
    <sheetView topLeftCell="L24" zoomScale="86" zoomScaleNormal="86" workbookViewId="0">
      <selection activeCell="P15" sqref="P15"/>
    </sheetView>
  </sheetViews>
  <sheetFormatPr baseColWidth="10" defaultColWidth="11.42578125" defaultRowHeight="12.75" x14ac:dyDescent="0.2"/>
  <cols>
    <col min="1" max="1" width="2.42578125" style="87" customWidth="1"/>
    <col min="2" max="2" width="25.140625" style="88" customWidth="1"/>
    <col min="3" max="3" width="24.140625" style="89" customWidth="1"/>
    <col min="4" max="4" width="24.28515625" style="87" customWidth="1"/>
    <col min="5" max="5" width="34.85546875" style="87" customWidth="1"/>
    <col min="6" max="6" width="37.28515625" style="87" customWidth="1"/>
    <col min="7" max="7" width="22.85546875" style="87" customWidth="1"/>
    <col min="8" max="8" width="31.140625" style="87" customWidth="1"/>
    <col min="9" max="9" width="44.5703125" style="87" customWidth="1"/>
    <col min="10" max="10" width="2" style="90" customWidth="1"/>
    <col min="11" max="11" width="26.42578125" style="87" customWidth="1"/>
    <col min="12" max="12" width="28.7109375" style="87" customWidth="1"/>
    <col min="13" max="13" width="47.7109375" style="87" customWidth="1"/>
    <col min="14" max="14" width="50" style="87" customWidth="1"/>
    <col min="15" max="15" width="32.42578125" style="87" customWidth="1"/>
    <col min="16" max="16" width="28.5703125" style="87" customWidth="1"/>
    <col min="17" max="17" width="23.28515625" style="87" customWidth="1"/>
    <col min="18" max="18" width="22.140625" style="87" customWidth="1"/>
    <col min="19" max="19" width="18.28515625" style="87" customWidth="1"/>
    <col min="20" max="1024" width="11.42578125" style="87"/>
  </cols>
  <sheetData>
    <row r="1" spans="2:19" ht="12.95" customHeight="1" x14ac:dyDescent="0.2"/>
    <row r="2" spans="2:19" ht="12.95" customHeight="1" x14ac:dyDescent="0.2"/>
    <row r="3" spans="2:19" ht="12.95" customHeight="1" x14ac:dyDescent="0.2">
      <c r="B3" s="91"/>
      <c r="C3" s="92"/>
      <c r="D3" s="93"/>
      <c r="E3" s="93"/>
      <c r="F3" s="93"/>
      <c r="G3" s="93"/>
      <c r="H3" s="93"/>
      <c r="I3" s="93"/>
      <c r="J3" s="94"/>
      <c r="K3" s="93"/>
      <c r="L3" s="93"/>
    </row>
    <row r="4" spans="2:19" ht="27.75" customHeight="1" x14ac:dyDescent="0.2">
      <c r="B4" s="365" t="s">
        <v>474</v>
      </c>
      <c r="C4" s="365"/>
      <c r="D4" s="365"/>
      <c r="E4" s="365"/>
      <c r="F4" s="365"/>
      <c r="G4" s="365"/>
      <c r="H4" s="365"/>
      <c r="I4" s="365"/>
      <c r="J4" s="365"/>
      <c r="K4" s="365"/>
      <c r="L4" s="365"/>
    </row>
    <row r="5" spans="2:19" ht="12.95" customHeight="1" x14ac:dyDescent="0.2">
      <c r="B5" s="89"/>
    </row>
    <row r="6" spans="2:19" ht="36.6" customHeight="1" x14ac:dyDescent="0.2">
      <c r="B6" s="366" t="s">
        <v>22</v>
      </c>
      <c r="C6" s="366"/>
      <c r="D6" s="367" t="s">
        <v>5</v>
      </c>
      <c r="E6" s="367"/>
      <c r="F6" s="368" t="s">
        <v>23</v>
      </c>
      <c r="G6" s="368"/>
      <c r="H6" s="95"/>
      <c r="I6" s="95"/>
    </row>
    <row r="7" spans="2:19" ht="75.75" customHeight="1" x14ac:dyDescent="0.2">
      <c r="B7" s="369" t="s">
        <v>24</v>
      </c>
      <c r="C7" s="369"/>
      <c r="D7" s="370" t="s">
        <v>25</v>
      </c>
      <c r="E7" s="370"/>
      <c r="F7" s="371" t="s">
        <v>26</v>
      </c>
      <c r="G7" s="371"/>
      <c r="H7" s="96"/>
      <c r="I7" s="97">
        <v>1</v>
      </c>
    </row>
    <row r="8" spans="2:19" ht="57" customHeight="1" x14ac:dyDescent="0.2">
      <c r="B8" s="372" t="s">
        <v>27</v>
      </c>
      <c r="C8" s="372"/>
      <c r="D8" s="373" t="s">
        <v>28</v>
      </c>
      <c r="E8" s="373"/>
      <c r="F8" s="374" t="s">
        <v>475</v>
      </c>
      <c r="G8" s="374"/>
      <c r="H8" s="98" t="s">
        <v>476</v>
      </c>
      <c r="I8" s="97">
        <v>0.75</v>
      </c>
    </row>
    <row r="9" spans="2:19" ht="71.25" customHeight="1" x14ac:dyDescent="0.2">
      <c r="B9" s="375" t="s">
        <v>30</v>
      </c>
      <c r="C9" s="375"/>
      <c r="D9" s="373" t="s">
        <v>477</v>
      </c>
      <c r="E9" s="373"/>
      <c r="F9" s="374" t="s">
        <v>32</v>
      </c>
      <c r="G9" s="374"/>
      <c r="H9" s="99"/>
      <c r="I9" s="97">
        <v>0.5</v>
      </c>
    </row>
    <row r="10" spans="2:19" ht="97.5" customHeight="1" x14ac:dyDescent="0.2">
      <c r="B10" s="376" t="s">
        <v>33</v>
      </c>
      <c r="C10" s="376"/>
      <c r="D10" s="377" t="s">
        <v>478</v>
      </c>
      <c r="E10" s="377"/>
      <c r="F10" s="378" t="s">
        <v>35</v>
      </c>
      <c r="G10" s="378"/>
      <c r="H10" s="99"/>
      <c r="I10" s="97">
        <v>0.25</v>
      </c>
    </row>
    <row r="11" spans="2:19" ht="26.25" customHeight="1" x14ac:dyDescent="0.2">
      <c r="B11" s="379" t="s">
        <v>479</v>
      </c>
      <c r="C11" s="379"/>
      <c r="D11" s="379"/>
      <c r="E11" s="379"/>
      <c r="F11" s="379"/>
      <c r="G11" s="379"/>
      <c r="H11" s="379"/>
      <c r="I11" s="379"/>
      <c r="J11" s="100"/>
      <c r="K11" s="101"/>
      <c r="L11" s="101"/>
      <c r="M11" s="101"/>
      <c r="N11" s="101"/>
    </row>
    <row r="12" spans="2:19" ht="38.25" customHeight="1" x14ac:dyDescent="0.2">
      <c r="B12" s="89"/>
    </row>
    <row r="13" spans="2:19" ht="42.75" customHeight="1" x14ac:dyDescent="0.2">
      <c r="B13" s="380" t="s">
        <v>480</v>
      </c>
      <c r="C13" s="381" t="s">
        <v>481</v>
      </c>
      <c r="D13" s="381"/>
      <c r="E13" s="381"/>
      <c r="F13" s="381"/>
      <c r="G13" s="382" t="s">
        <v>482</v>
      </c>
      <c r="H13" s="382" t="s">
        <v>483</v>
      </c>
      <c r="I13" s="383" t="s">
        <v>484</v>
      </c>
      <c r="K13" s="384" t="s">
        <v>485</v>
      </c>
      <c r="L13" s="384" t="s">
        <v>486</v>
      </c>
      <c r="M13" s="385" t="s">
        <v>487</v>
      </c>
      <c r="N13" s="386" t="s">
        <v>488</v>
      </c>
      <c r="O13" s="386"/>
      <c r="P13" s="386"/>
      <c r="Q13" s="386"/>
      <c r="R13" s="386"/>
      <c r="S13" s="386"/>
    </row>
    <row r="14" spans="2:19" ht="48.75" customHeight="1" x14ac:dyDescent="0.2">
      <c r="B14" s="380"/>
      <c r="C14" s="102" t="s">
        <v>489</v>
      </c>
      <c r="D14" s="102" t="s">
        <v>50</v>
      </c>
      <c r="E14" s="102" t="s">
        <v>490</v>
      </c>
      <c r="F14" s="103" t="s">
        <v>491</v>
      </c>
      <c r="G14" s="382"/>
      <c r="H14" s="382"/>
      <c r="I14" s="383"/>
      <c r="K14" s="384"/>
      <c r="L14" s="384"/>
      <c r="M14" s="385"/>
      <c r="N14" s="104" t="s">
        <v>492</v>
      </c>
      <c r="O14" s="104" t="s">
        <v>493</v>
      </c>
      <c r="P14" s="104" t="s">
        <v>494</v>
      </c>
      <c r="Q14" s="104" t="s">
        <v>495</v>
      </c>
      <c r="R14" s="104" t="s">
        <v>496</v>
      </c>
      <c r="S14" s="105" t="s">
        <v>497</v>
      </c>
    </row>
    <row r="15" spans="2:19" ht="223.5" customHeight="1" x14ac:dyDescent="0.2">
      <c r="B15" s="106">
        <v>1</v>
      </c>
      <c r="C15" s="107" t="s">
        <v>498</v>
      </c>
      <c r="D15" s="108" t="s">
        <v>499</v>
      </c>
      <c r="E15" s="108" t="s">
        <v>500</v>
      </c>
      <c r="F15" s="108" t="s">
        <v>501</v>
      </c>
      <c r="G15" s="109">
        <v>3</v>
      </c>
      <c r="H15" s="110">
        <v>2</v>
      </c>
      <c r="I15" s="111" t="s">
        <v>32</v>
      </c>
      <c r="J15" s="90">
        <v>1</v>
      </c>
      <c r="K15" s="112">
        <v>0.5</v>
      </c>
      <c r="L15" s="387">
        <v>0.8125</v>
      </c>
      <c r="M15" s="111" t="s">
        <v>502</v>
      </c>
      <c r="N15" s="113" t="s">
        <v>503</v>
      </c>
      <c r="O15" s="114">
        <v>44197</v>
      </c>
      <c r="P15" s="114">
        <v>44348</v>
      </c>
      <c r="Q15" s="113" t="s">
        <v>504</v>
      </c>
      <c r="R15" s="115"/>
      <c r="S15" s="115"/>
    </row>
    <row r="16" spans="2:19" ht="219.75" customHeight="1" x14ac:dyDescent="0.2">
      <c r="B16" s="116">
        <v>2</v>
      </c>
      <c r="C16" s="117" t="s">
        <v>505</v>
      </c>
      <c r="D16" s="118" t="s">
        <v>499</v>
      </c>
      <c r="E16" s="118" t="s">
        <v>500</v>
      </c>
      <c r="F16" s="118" t="s">
        <v>506</v>
      </c>
      <c r="G16" s="117">
        <v>3</v>
      </c>
      <c r="H16" s="119">
        <v>2</v>
      </c>
      <c r="I16" s="111" t="s">
        <v>32</v>
      </c>
      <c r="J16" s="90">
        <v>2</v>
      </c>
      <c r="K16" s="112">
        <v>0.5</v>
      </c>
      <c r="L16" s="387"/>
      <c r="M16" s="113" t="s">
        <v>507</v>
      </c>
      <c r="N16" s="113" t="s">
        <v>503</v>
      </c>
      <c r="O16" s="114">
        <v>44197</v>
      </c>
      <c r="P16" s="114">
        <v>44348</v>
      </c>
      <c r="Q16" s="113" t="s">
        <v>504</v>
      </c>
      <c r="R16" s="120"/>
      <c r="S16" s="120"/>
    </row>
    <row r="17" spans="2:19" ht="196.5" customHeight="1" x14ac:dyDescent="0.2">
      <c r="B17" s="116">
        <v>3</v>
      </c>
      <c r="C17" s="117" t="s">
        <v>508</v>
      </c>
      <c r="D17" s="118" t="s">
        <v>499</v>
      </c>
      <c r="E17" s="118" t="s">
        <v>500</v>
      </c>
      <c r="F17" s="118" t="s">
        <v>509</v>
      </c>
      <c r="G17" s="117">
        <v>3</v>
      </c>
      <c r="H17" s="119">
        <v>2</v>
      </c>
      <c r="I17" s="111" t="s">
        <v>32</v>
      </c>
      <c r="J17" s="90">
        <v>3</v>
      </c>
      <c r="K17" s="112">
        <v>0.5</v>
      </c>
      <c r="L17" s="387"/>
      <c r="M17" s="113" t="s">
        <v>507</v>
      </c>
      <c r="N17" s="113" t="s">
        <v>503</v>
      </c>
      <c r="O17" s="114">
        <v>44197</v>
      </c>
      <c r="P17" s="114">
        <v>44348</v>
      </c>
      <c r="Q17" s="113" t="s">
        <v>504</v>
      </c>
      <c r="R17" s="120"/>
      <c r="S17" s="120"/>
    </row>
    <row r="18" spans="2:19" ht="187.5" customHeight="1" x14ac:dyDescent="0.2">
      <c r="B18" s="121">
        <v>4</v>
      </c>
      <c r="C18" s="117" t="s">
        <v>510</v>
      </c>
      <c r="D18" s="118" t="s">
        <v>499</v>
      </c>
      <c r="E18" s="118" t="s">
        <v>511</v>
      </c>
      <c r="F18" s="118" t="s">
        <v>512</v>
      </c>
      <c r="G18" s="117">
        <v>3</v>
      </c>
      <c r="H18" s="119">
        <v>2</v>
      </c>
      <c r="I18" s="111" t="s">
        <v>32</v>
      </c>
      <c r="J18" s="90">
        <v>4</v>
      </c>
      <c r="K18" s="112">
        <v>0.5</v>
      </c>
      <c r="L18" s="387"/>
      <c r="M18" s="111" t="s">
        <v>513</v>
      </c>
      <c r="N18" s="113" t="s">
        <v>503</v>
      </c>
      <c r="O18" s="114">
        <v>44197</v>
      </c>
      <c r="P18" s="114">
        <v>44348</v>
      </c>
      <c r="Q18" s="113" t="s">
        <v>504</v>
      </c>
      <c r="R18" s="120"/>
      <c r="S18" s="120"/>
    </row>
    <row r="19" spans="2:19" ht="199.5" customHeight="1" x14ac:dyDescent="0.2">
      <c r="B19" s="116">
        <v>5</v>
      </c>
      <c r="C19" s="117" t="s">
        <v>514</v>
      </c>
      <c r="D19" s="118" t="s">
        <v>499</v>
      </c>
      <c r="E19" s="118" t="s">
        <v>511</v>
      </c>
      <c r="F19" s="118" t="s">
        <v>515</v>
      </c>
      <c r="G19" s="117">
        <v>3</v>
      </c>
      <c r="H19" s="119">
        <v>2</v>
      </c>
      <c r="I19" s="111" t="s">
        <v>32</v>
      </c>
      <c r="J19" s="90">
        <v>5</v>
      </c>
      <c r="K19" s="112">
        <v>0.5</v>
      </c>
      <c r="L19" s="387"/>
      <c r="M19" s="111" t="s">
        <v>516</v>
      </c>
      <c r="N19" s="113" t="s">
        <v>503</v>
      </c>
      <c r="O19" s="114">
        <v>44197</v>
      </c>
      <c r="P19" s="114">
        <v>44348</v>
      </c>
      <c r="Q19" s="113" t="s">
        <v>504</v>
      </c>
      <c r="R19" s="120"/>
      <c r="S19" s="120"/>
    </row>
    <row r="20" spans="2:19" ht="183.75" customHeight="1" x14ac:dyDescent="0.2">
      <c r="B20" s="121">
        <v>6</v>
      </c>
      <c r="C20" s="117" t="s">
        <v>517</v>
      </c>
      <c r="D20" s="118" t="s">
        <v>499</v>
      </c>
      <c r="E20" s="118" t="s">
        <v>511</v>
      </c>
      <c r="F20" s="118" t="s">
        <v>518</v>
      </c>
      <c r="G20" s="117">
        <v>3</v>
      </c>
      <c r="H20" s="119">
        <v>2</v>
      </c>
      <c r="I20" s="111" t="s">
        <v>32</v>
      </c>
      <c r="J20" s="90">
        <v>6</v>
      </c>
      <c r="K20" s="112">
        <v>0.5</v>
      </c>
      <c r="L20" s="387"/>
      <c r="M20" s="111" t="s">
        <v>516</v>
      </c>
      <c r="N20" s="113" t="s">
        <v>503</v>
      </c>
      <c r="O20" s="114">
        <v>44197</v>
      </c>
      <c r="P20" s="114">
        <v>44348</v>
      </c>
      <c r="Q20" s="113" t="s">
        <v>504</v>
      </c>
      <c r="R20" s="120"/>
      <c r="S20" s="120"/>
    </row>
    <row r="21" spans="2:19" ht="183.75" customHeight="1" x14ac:dyDescent="0.2">
      <c r="B21" s="116">
        <v>7</v>
      </c>
      <c r="C21" s="117" t="s">
        <v>519</v>
      </c>
      <c r="D21" s="118" t="s">
        <v>499</v>
      </c>
      <c r="E21" s="118" t="s">
        <v>511</v>
      </c>
      <c r="F21" s="118" t="s">
        <v>520</v>
      </c>
      <c r="G21" s="117">
        <v>3</v>
      </c>
      <c r="H21" s="119">
        <v>2</v>
      </c>
      <c r="I21" s="111" t="s">
        <v>32</v>
      </c>
      <c r="J21" s="90">
        <v>7</v>
      </c>
      <c r="K21" s="112">
        <v>0.5</v>
      </c>
      <c r="L21" s="387"/>
      <c r="M21" s="111" t="s">
        <v>516</v>
      </c>
      <c r="N21" s="113" t="s">
        <v>503</v>
      </c>
      <c r="O21" s="114">
        <v>44197</v>
      </c>
      <c r="P21" s="114">
        <v>44348</v>
      </c>
      <c r="Q21" s="113" t="s">
        <v>504</v>
      </c>
      <c r="R21" s="120"/>
      <c r="S21" s="120"/>
    </row>
    <row r="22" spans="2:19" ht="173.25" customHeight="1" x14ac:dyDescent="0.2">
      <c r="B22" s="116">
        <v>8</v>
      </c>
      <c r="C22" s="117" t="s">
        <v>521</v>
      </c>
      <c r="D22" s="118" t="s">
        <v>499</v>
      </c>
      <c r="E22" s="118" t="s">
        <v>511</v>
      </c>
      <c r="F22" s="118" t="s">
        <v>522</v>
      </c>
      <c r="G22" s="117">
        <v>3</v>
      </c>
      <c r="H22" s="119">
        <v>2</v>
      </c>
      <c r="I22" s="111" t="s">
        <v>32</v>
      </c>
      <c r="J22" s="90">
        <v>8</v>
      </c>
      <c r="K22" s="112">
        <v>0.5</v>
      </c>
      <c r="L22" s="387"/>
      <c r="M22" s="111" t="s">
        <v>516</v>
      </c>
      <c r="N22" s="113" t="s">
        <v>503</v>
      </c>
      <c r="O22" s="114">
        <v>44197</v>
      </c>
      <c r="P22" s="114">
        <v>44348</v>
      </c>
      <c r="Q22" s="113" t="s">
        <v>504</v>
      </c>
      <c r="R22" s="120"/>
      <c r="S22" s="120"/>
    </row>
    <row r="23" spans="2:19" ht="285" customHeight="1" x14ac:dyDescent="0.2">
      <c r="B23" s="116">
        <v>9</v>
      </c>
      <c r="C23" s="117" t="s">
        <v>523</v>
      </c>
      <c r="D23" s="118" t="s">
        <v>499</v>
      </c>
      <c r="E23" s="118" t="s">
        <v>511</v>
      </c>
      <c r="F23" s="118" t="s">
        <v>524</v>
      </c>
      <c r="G23" s="117">
        <v>3</v>
      </c>
      <c r="H23" s="119">
        <v>2</v>
      </c>
      <c r="I23" s="111" t="s">
        <v>32</v>
      </c>
      <c r="J23" s="90">
        <v>9</v>
      </c>
      <c r="K23" s="112">
        <v>0.5</v>
      </c>
      <c r="L23" s="387"/>
      <c r="M23" s="111" t="s">
        <v>525</v>
      </c>
      <c r="N23" s="111" t="s">
        <v>526</v>
      </c>
      <c r="O23" s="114">
        <v>44197</v>
      </c>
      <c r="P23" s="114">
        <v>44348</v>
      </c>
      <c r="Q23" s="113" t="s">
        <v>527</v>
      </c>
      <c r="R23" s="120"/>
      <c r="S23" s="120"/>
    </row>
    <row r="24" spans="2:19" ht="272.25" customHeight="1" x14ac:dyDescent="0.2">
      <c r="B24" s="121">
        <v>10</v>
      </c>
      <c r="C24" s="117" t="s">
        <v>528</v>
      </c>
      <c r="D24" s="118" t="s">
        <v>499</v>
      </c>
      <c r="E24" s="118" t="s">
        <v>500</v>
      </c>
      <c r="F24" s="118" t="s">
        <v>529</v>
      </c>
      <c r="G24" s="117">
        <v>3</v>
      </c>
      <c r="H24" s="119">
        <v>3</v>
      </c>
      <c r="I24" s="111" t="s">
        <v>26</v>
      </c>
      <c r="J24" s="90">
        <v>10</v>
      </c>
      <c r="K24" s="112">
        <v>1</v>
      </c>
      <c r="L24" s="387"/>
      <c r="M24" s="111" t="s">
        <v>530</v>
      </c>
      <c r="N24" s="111" t="s">
        <v>531</v>
      </c>
      <c r="O24" s="114">
        <v>44197</v>
      </c>
      <c r="P24" s="114">
        <v>44348</v>
      </c>
      <c r="Q24" s="113" t="s">
        <v>527</v>
      </c>
      <c r="R24" s="120"/>
      <c r="S24" s="120"/>
    </row>
    <row r="25" spans="2:19" ht="261" customHeight="1" x14ac:dyDescent="0.2">
      <c r="B25" s="116">
        <v>11</v>
      </c>
      <c r="C25" s="117" t="s">
        <v>532</v>
      </c>
      <c r="D25" s="118" t="s">
        <v>499</v>
      </c>
      <c r="E25" s="118" t="s">
        <v>500</v>
      </c>
      <c r="F25" s="118" t="s">
        <v>533</v>
      </c>
      <c r="G25" s="117">
        <v>3</v>
      </c>
      <c r="H25" s="119">
        <v>3</v>
      </c>
      <c r="I25" s="111" t="s">
        <v>26</v>
      </c>
      <c r="J25" s="90">
        <v>11</v>
      </c>
      <c r="K25" s="112">
        <v>1</v>
      </c>
      <c r="L25" s="387"/>
      <c r="M25" s="113" t="s">
        <v>534</v>
      </c>
      <c r="N25" s="111" t="s">
        <v>531</v>
      </c>
      <c r="O25" s="114">
        <v>44197</v>
      </c>
      <c r="P25" s="114">
        <v>44348</v>
      </c>
      <c r="Q25" s="113" t="s">
        <v>527</v>
      </c>
      <c r="R25" s="120"/>
      <c r="S25" s="120"/>
    </row>
    <row r="26" spans="2:19" ht="265.5" customHeight="1" x14ac:dyDescent="0.2">
      <c r="B26" s="121">
        <v>12</v>
      </c>
      <c r="C26" s="117" t="s">
        <v>535</v>
      </c>
      <c r="D26" s="118" t="s">
        <v>499</v>
      </c>
      <c r="E26" s="118" t="s">
        <v>536</v>
      </c>
      <c r="F26" s="118" t="s">
        <v>537</v>
      </c>
      <c r="G26" s="117">
        <v>3</v>
      </c>
      <c r="H26" s="119">
        <v>3</v>
      </c>
      <c r="I26" s="111" t="s">
        <v>26</v>
      </c>
      <c r="J26" s="90">
        <v>12</v>
      </c>
      <c r="K26" s="112">
        <v>1</v>
      </c>
      <c r="L26" s="387"/>
      <c r="M26" s="113" t="s">
        <v>538</v>
      </c>
      <c r="N26" s="120" t="s">
        <v>539</v>
      </c>
      <c r="O26" s="114">
        <v>44197</v>
      </c>
      <c r="P26" s="114">
        <v>44348</v>
      </c>
      <c r="Q26" s="113" t="s">
        <v>540</v>
      </c>
      <c r="R26" s="120"/>
      <c r="S26" s="120"/>
    </row>
    <row r="27" spans="2:19" ht="265.5" customHeight="1" x14ac:dyDescent="0.2">
      <c r="B27" s="116">
        <v>13</v>
      </c>
      <c r="C27" s="117" t="s">
        <v>541</v>
      </c>
      <c r="D27" s="118" t="s">
        <v>499</v>
      </c>
      <c r="E27" s="118" t="s">
        <v>536</v>
      </c>
      <c r="F27" s="118" t="s">
        <v>542</v>
      </c>
      <c r="G27" s="117">
        <v>3</v>
      </c>
      <c r="H27" s="119">
        <v>3</v>
      </c>
      <c r="I27" s="111" t="s">
        <v>26</v>
      </c>
      <c r="J27" s="90">
        <v>13</v>
      </c>
      <c r="K27" s="112">
        <v>1</v>
      </c>
      <c r="L27" s="387"/>
      <c r="M27" s="113" t="s">
        <v>543</v>
      </c>
      <c r="N27" s="120" t="s">
        <v>544</v>
      </c>
      <c r="O27" s="114">
        <v>44197</v>
      </c>
      <c r="P27" s="114">
        <v>44348</v>
      </c>
      <c r="Q27" s="113" t="s">
        <v>540</v>
      </c>
      <c r="R27" s="120"/>
      <c r="S27" s="120"/>
    </row>
    <row r="28" spans="2:19" ht="264.75" customHeight="1" x14ac:dyDescent="0.2">
      <c r="B28" s="116">
        <v>14</v>
      </c>
      <c r="C28" s="117" t="s">
        <v>545</v>
      </c>
      <c r="D28" s="118" t="s">
        <v>499</v>
      </c>
      <c r="E28" s="118" t="s">
        <v>536</v>
      </c>
      <c r="F28" s="118" t="s">
        <v>546</v>
      </c>
      <c r="G28" s="117">
        <v>3</v>
      </c>
      <c r="H28" s="119">
        <v>3</v>
      </c>
      <c r="I28" s="111" t="s">
        <v>26</v>
      </c>
      <c r="J28" s="90">
        <v>14</v>
      </c>
      <c r="K28" s="112">
        <v>1</v>
      </c>
      <c r="L28" s="387"/>
      <c r="M28" s="113" t="s">
        <v>547</v>
      </c>
      <c r="N28" s="113" t="s">
        <v>548</v>
      </c>
      <c r="O28" s="114">
        <v>44197</v>
      </c>
      <c r="P28" s="114">
        <v>44348</v>
      </c>
      <c r="Q28" s="113" t="s">
        <v>549</v>
      </c>
      <c r="R28" s="120"/>
      <c r="S28" s="120"/>
    </row>
    <row r="29" spans="2:19" ht="273" customHeight="1" x14ac:dyDescent="0.2">
      <c r="B29" s="116">
        <v>15</v>
      </c>
      <c r="C29" s="117" t="s">
        <v>550</v>
      </c>
      <c r="D29" s="118" t="s">
        <v>499</v>
      </c>
      <c r="E29" s="118" t="s">
        <v>551</v>
      </c>
      <c r="F29" s="118" t="s">
        <v>552</v>
      </c>
      <c r="G29" s="117">
        <v>3</v>
      </c>
      <c r="H29" s="119">
        <v>3</v>
      </c>
      <c r="I29" s="111" t="s">
        <v>26</v>
      </c>
      <c r="J29" s="90">
        <v>15</v>
      </c>
      <c r="K29" s="112">
        <v>1</v>
      </c>
      <c r="L29" s="387"/>
      <c r="M29" s="113" t="s">
        <v>553</v>
      </c>
      <c r="N29" s="113" t="s">
        <v>554</v>
      </c>
      <c r="O29" s="114">
        <v>44197</v>
      </c>
      <c r="P29" s="114">
        <v>44348</v>
      </c>
      <c r="Q29" s="113" t="s">
        <v>555</v>
      </c>
      <c r="R29" s="120"/>
      <c r="S29" s="120"/>
    </row>
    <row r="30" spans="2:19" ht="134.25" customHeight="1" x14ac:dyDescent="0.2">
      <c r="B30" s="121">
        <v>16</v>
      </c>
      <c r="C30" s="117" t="s">
        <v>556</v>
      </c>
      <c r="D30" s="118" t="s">
        <v>499</v>
      </c>
      <c r="E30" s="118" t="s">
        <v>551</v>
      </c>
      <c r="F30" s="118" t="s">
        <v>557</v>
      </c>
      <c r="G30" s="117">
        <v>3</v>
      </c>
      <c r="H30" s="119">
        <v>3</v>
      </c>
      <c r="I30" s="111" t="s">
        <v>26</v>
      </c>
      <c r="J30" s="90">
        <v>16</v>
      </c>
      <c r="K30" s="112">
        <v>1</v>
      </c>
      <c r="L30" s="387"/>
      <c r="M30" s="113" t="s">
        <v>553</v>
      </c>
      <c r="N30" s="113" t="s">
        <v>554</v>
      </c>
      <c r="O30" s="114">
        <v>44197</v>
      </c>
      <c r="P30" s="114">
        <v>44348</v>
      </c>
      <c r="Q30" s="113" t="s">
        <v>555</v>
      </c>
      <c r="R30" s="120"/>
      <c r="S30" s="120"/>
    </row>
    <row r="31" spans="2:19" ht="176.25" customHeight="1" x14ac:dyDescent="0.2">
      <c r="B31" s="116">
        <v>17</v>
      </c>
      <c r="C31" s="117" t="s">
        <v>558</v>
      </c>
      <c r="D31" s="118" t="s">
        <v>499</v>
      </c>
      <c r="E31" s="118" t="s">
        <v>551</v>
      </c>
      <c r="F31" s="118" t="s">
        <v>559</v>
      </c>
      <c r="G31" s="117">
        <v>3</v>
      </c>
      <c r="H31" s="119">
        <v>3</v>
      </c>
      <c r="I31" s="111" t="s">
        <v>26</v>
      </c>
      <c r="J31" s="90">
        <v>17</v>
      </c>
      <c r="K31" s="112">
        <v>1</v>
      </c>
      <c r="L31" s="387"/>
      <c r="M31" s="113" t="s">
        <v>560</v>
      </c>
      <c r="N31" s="113" t="s">
        <v>561</v>
      </c>
      <c r="O31" s="114">
        <v>44197</v>
      </c>
      <c r="P31" s="114">
        <v>44348</v>
      </c>
      <c r="Q31" s="113" t="s">
        <v>555</v>
      </c>
      <c r="R31" s="120"/>
      <c r="S31" s="120"/>
    </row>
    <row r="32" spans="2:19" ht="164.25" customHeight="1" x14ac:dyDescent="0.2">
      <c r="B32" s="121">
        <v>18</v>
      </c>
      <c r="C32" s="117" t="s">
        <v>562</v>
      </c>
      <c r="D32" s="118" t="s">
        <v>499</v>
      </c>
      <c r="E32" s="118" t="s">
        <v>511</v>
      </c>
      <c r="F32" s="118" t="s">
        <v>563</v>
      </c>
      <c r="G32" s="117">
        <v>3</v>
      </c>
      <c r="H32" s="119">
        <v>3</v>
      </c>
      <c r="I32" s="111" t="s">
        <v>26</v>
      </c>
      <c r="J32" s="90">
        <v>18</v>
      </c>
      <c r="K32" s="112">
        <v>1</v>
      </c>
      <c r="L32" s="387"/>
      <c r="M32" s="111" t="s">
        <v>564</v>
      </c>
      <c r="N32" s="111" t="s">
        <v>565</v>
      </c>
      <c r="O32" s="114">
        <v>44197</v>
      </c>
      <c r="P32" s="114">
        <v>44348</v>
      </c>
      <c r="Q32" s="113" t="s">
        <v>566</v>
      </c>
      <c r="R32" s="120"/>
      <c r="S32" s="120"/>
    </row>
    <row r="33" spans="2:19" ht="233.25" customHeight="1" x14ac:dyDescent="0.2">
      <c r="B33" s="116">
        <v>19</v>
      </c>
      <c r="C33" s="117" t="s">
        <v>567</v>
      </c>
      <c r="D33" s="118" t="s">
        <v>499</v>
      </c>
      <c r="E33" s="118" t="s">
        <v>568</v>
      </c>
      <c r="F33" s="118" t="s">
        <v>569</v>
      </c>
      <c r="G33" s="117">
        <v>3</v>
      </c>
      <c r="H33" s="119">
        <v>3</v>
      </c>
      <c r="I33" s="111" t="s">
        <v>26</v>
      </c>
      <c r="J33" s="90">
        <v>19</v>
      </c>
      <c r="K33" s="112">
        <v>1</v>
      </c>
      <c r="L33" s="387"/>
      <c r="M33" s="111" t="s">
        <v>564</v>
      </c>
      <c r="N33" s="111" t="s">
        <v>564</v>
      </c>
      <c r="O33" s="114">
        <v>44197</v>
      </c>
      <c r="P33" s="114">
        <v>44348</v>
      </c>
      <c r="Q33" s="113" t="s">
        <v>566</v>
      </c>
      <c r="R33" s="120"/>
      <c r="S33" s="120"/>
    </row>
    <row r="34" spans="2:19" ht="219.75" customHeight="1" x14ac:dyDescent="0.2">
      <c r="B34" s="116">
        <v>20</v>
      </c>
      <c r="C34" s="117" t="s">
        <v>570</v>
      </c>
      <c r="D34" s="118" t="s">
        <v>499</v>
      </c>
      <c r="E34" s="118" t="s">
        <v>568</v>
      </c>
      <c r="F34" s="118" t="s">
        <v>571</v>
      </c>
      <c r="G34" s="117">
        <v>3</v>
      </c>
      <c r="H34" s="119">
        <v>3</v>
      </c>
      <c r="I34" s="111" t="s">
        <v>26</v>
      </c>
      <c r="J34" s="90">
        <v>20</v>
      </c>
      <c r="K34" s="112">
        <v>1</v>
      </c>
      <c r="L34" s="387"/>
      <c r="M34" s="111" t="s">
        <v>564</v>
      </c>
      <c r="N34" s="111" t="s">
        <v>572</v>
      </c>
      <c r="O34" s="114">
        <v>44197</v>
      </c>
      <c r="P34" s="114">
        <v>44348</v>
      </c>
      <c r="Q34" s="113" t="s">
        <v>573</v>
      </c>
      <c r="R34" s="120"/>
      <c r="S34" s="120"/>
    </row>
    <row r="35" spans="2:19" ht="143.25" customHeight="1" x14ac:dyDescent="0.2">
      <c r="B35" s="116">
        <v>21</v>
      </c>
      <c r="C35" s="117" t="s">
        <v>574</v>
      </c>
      <c r="D35" s="118" t="s">
        <v>499</v>
      </c>
      <c r="E35" s="118" t="s">
        <v>568</v>
      </c>
      <c r="F35" s="118" t="s">
        <v>575</v>
      </c>
      <c r="G35" s="117">
        <v>3</v>
      </c>
      <c r="H35" s="119">
        <v>3</v>
      </c>
      <c r="I35" s="111" t="s">
        <v>26</v>
      </c>
      <c r="J35" s="90">
        <v>21</v>
      </c>
      <c r="K35" s="112">
        <v>1</v>
      </c>
      <c r="L35" s="387"/>
      <c r="M35" s="113" t="s">
        <v>576</v>
      </c>
      <c r="N35" s="111" t="s">
        <v>577</v>
      </c>
      <c r="O35" s="114">
        <v>44197</v>
      </c>
      <c r="P35" s="114">
        <v>44348</v>
      </c>
      <c r="Q35" s="113" t="s">
        <v>578</v>
      </c>
      <c r="R35" s="120"/>
      <c r="S35" s="120"/>
    </row>
    <row r="36" spans="2:19" ht="134.25" customHeight="1" x14ac:dyDescent="0.2">
      <c r="B36" s="121">
        <v>22</v>
      </c>
      <c r="C36" s="117" t="s">
        <v>579</v>
      </c>
      <c r="D36" s="118" t="s">
        <v>499</v>
      </c>
      <c r="E36" s="118" t="s">
        <v>568</v>
      </c>
      <c r="F36" s="118" t="s">
        <v>580</v>
      </c>
      <c r="G36" s="117">
        <v>3</v>
      </c>
      <c r="H36" s="119">
        <v>3</v>
      </c>
      <c r="I36" s="111" t="s">
        <v>26</v>
      </c>
      <c r="J36" s="90">
        <v>22</v>
      </c>
      <c r="K36" s="112">
        <v>1</v>
      </c>
      <c r="L36" s="387"/>
      <c r="M36" s="111" t="s">
        <v>581</v>
      </c>
      <c r="N36" s="111" t="s">
        <v>582</v>
      </c>
      <c r="O36" s="114">
        <v>44197</v>
      </c>
      <c r="P36" s="114">
        <v>44348</v>
      </c>
      <c r="Q36" s="113" t="s">
        <v>578</v>
      </c>
      <c r="R36" s="120"/>
      <c r="S36" s="120"/>
    </row>
    <row r="37" spans="2:19" ht="129" customHeight="1" x14ac:dyDescent="0.2">
      <c r="B37" s="116">
        <v>23</v>
      </c>
      <c r="C37" s="117" t="s">
        <v>583</v>
      </c>
      <c r="D37" s="118" t="s">
        <v>499</v>
      </c>
      <c r="E37" s="118" t="s">
        <v>568</v>
      </c>
      <c r="F37" s="118" t="s">
        <v>584</v>
      </c>
      <c r="G37" s="117">
        <v>3</v>
      </c>
      <c r="H37" s="119">
        <v>3</v>
      </c>
      <c r="I37" s="111" t="s">
        <v>26</v>
      </c>
      <c r="J37" s="90">
        <v>23</v>
      </c>
      <c r="K37" s="112">
        <v>1</v>
      </c>
      <c r="L37" s="387"/>
      <c r="M37" s="113" t="s">
        <v>538</v>
      </c>
      <c r="N37" s="120" t="s">
        <v>544</v>
      </c>
      <c r="O37" s="114">
        <v>44197</v>
      </c>
      <c r="P37" s="114">
        <v>44348</v>
      </c>
      <c r="Q37" s="113" t="s">
        <v>540</v>
      </c>
      <c r="R37" s="120"/>
      <c r="S37" s="120"/>
    </row>
    <row r="38" spans="2:19" ht="135.75" customHeight="1" x14ac:dyDescent="0.2">
      <c r="B38" s="121">
        <v>24</v>
      </c>
      <c r="C38" s="117" t="s">
        <v>585</v>
      </c>
      <c r="D38" s="118" t="s">
        <v>499</v>
      </c>
      <c r="E38" s="118" t="s">
        <v>568</v>
      </c>
      <c r="F38" s="118" t="s">
        <v>586</v>
      </c>
      <c r="G38" s="117">
        <v>3</v>
      </c>
      <c r="H38" s="119">
        <v>3</v>
      </c>
      <c r="I38" s="111" t="s">
        <v>26</v>
      </c>
      <c r="J38" s="90">
        <v>24</v>
      </c>
      <c r="K38" s="112">
        <v>1</v>
      </c>
      <c r="L38" s="387"/>
      <c r="M38" s="113" t="s">
        <v>538</v>
      </c>
      <c r="N38" s="120" t="s">
        <v>544</v>
      </c>
      <c r="O38" s="114">
        <v>44197</v>
      </c>
      <c r="P38" s="114">
        <v>44348</v>
      </c>
      <c r="Q38" s="113" t="s">
        <v>540</v>
      </c>
      <c r="R38" s="120"/>
      <c r="S38" s="120"/>
    </row>
    <row r="39" spans="2:19" ht="156.75" customHeight="1" x14ac:dyDescent="0.2">
      <c r="B39" s="116">
        <v>25</v>
      </c>
      <c r="C39" s="117" t="s">
        <v>587</v>
      </c>
      <c r="D39" s="118" t="s">
        <v>588</v>
      </c>
      <c r="E39" s="118" t="s">
        <v>589</v>
      </c>
      <c r="F39" s="118" t="s">
        <v>590</v>
      </c>
      <c r="G39" s="117">
        <v>3</v>
      </c>
      <c r="H39" s="119">
        <v>3</v>
      </c>
      <c r="I39" s="111" t="s">
        <v>26</v>
      </c>
      <c r="J39" s="90">
        <v>25</v>
      </c>
      <c r="K39" s="112">
        <v>1</v>
      </c>
      <c r="L39" s="388">
        <v>1</v>
      </c>
      <c r="M39" s="113" t="s">
        <v>591</v>
      </c>
      <c r="N39" s="113" t="s">
        <v>592</v>
      </c>
      <c r="O39" s="114">
        <v>44197</v>
      </c>
      <c r="P39" s="114">
        <v>44348</v>
      </c>
      <c r="Q39" s="113" t="s">
        <v>593</v>
      </c>
      <c r="R39" s="120"/>
      <c r="S39" s="120"/>
    </row>
    <row r="40" spans="2:19" ht="214.5" customHeight="1" x14ac:dyDescent="0.2">
      <c r="B40" s="116">
        <v>26</v>
      </c>
      <c r="C40" s="117" t="s">
        <v>594</v>
      </c>
      <c r="D40" s="118" t="s">
        <v>588</v>
      </c>
      <c r="E40" s="118" t="s">
        <v>589</v>
      </c>
      <c r="F40" s="118" t="s">
        <v>595</v>
      </c>
      <c r="G40" s="117">
        <v>3</v>
      </c>
      <c r="H40" s="119">
        <v>3</v>
      </c>
      <c r="I40" s="111" t="s">
        <v>26</v>
      </c>
      <c r="J40" s="90">
        <v>26</v>
      </c>
      <c r="K40" s="112">
        <v>1</v>
      </c>
      <c r="L40" s="388"/>
      <c r="M40" s="113" t="s">
        <v>596</v>
      </c>
      <c r="N40" s="113" t="s">
        <v>597</v>
      </c>
      <c r="O40" s="114">
        <v>44197</v>
      </c>
      <c r="P40" s="114">
        <v>44348</v>
      </c>
      <c r="Q40" s="113" t="s">
        <v>598</v>
      </c>
      <c r="R40" s="120"/>
      <c r="S40" s="120"/>
    </row>
    <row r="41" spans="2:19" ht="213.75" customHeight="1" x14ac:dyDescent="0.2">
      <c r="B41" s="116">
        <v>27</v>
      </c>
      <c r="C41" s="117" t="s">
        <v>599</v>
      </c>
      <c r="D41" s="118" t="s">
        <v>588</v>
      </c>
      <c r="E41" s="118" t="s">
        <v>589</v>
      </c>
      <c r="F41" s="118" t="s">
        <v>600</v>
      </c>
      <c r="G41" s="117">
        <v>3</v>
      </c>
      <c r="H41" s="119">
        <v>3</v>
      </c>
      <c r="I41" s="111" t="s">
        <v>26</v>
      </c>
      <c r="J41" s="90">
        <v>27</v>
      </c>
      <c r="K41" s="112">
        <v>1</v>
      </c>
      <c r="L41" s="388"/>
      <c r="M41" s="113" t="s">
        <v>596</v>
      </c>
      <c r="N41" s="113" t="s">
        <v>601</v>
      </c>
      <c r="O41" s="114">
        <v>44197</v>
      </c>
      <c r="P41" s="114">
        <v>44348</v>
      </c>
      <c r="Q41" s="113" t="s">
        <v>602</v>
      </c>
      <c r="R41" s="120"/>
      <c r="S41" s="120"/>
    </row>
    <row r="42" spans="2:19" ht="135.75" customHeight="1" x14ac:dyDescent="0.2">
      <c r="B42" s="121">
        <v>28</v>
      </c>
      <c r="C42" s="117" t="s">
        <v>603</v>
      </c>
      <c r="D42" s="118" t="s">
        <v>588</v>
      </c>
      <c r="E42" s="118" t="s">
        <v>604</v>
      </c>
      <c r="F42" s="118" t="s">
        <v>605</v>
      </c>
      <c r="G42" s="117">
        <v>3</v>
      </c>
      <c r="H42" s="119">
        <v>3</v>
      </c>
      <c r="I42" s="111" t="s">
        <v>26</v>
      </c>
      <c r="J42" s="90">
        <v>28</v>
      </c>
      <c r="K42" s="112">
        <v>1</v>
      </c>
      <c r="L42" s="388"/>
      <c r="M42" s="113" t="s">
        <v>606</v>
      </c>
      <c r="N42" s="113" t="s">
        <v>607</v>
      </c>
      <c r="O42" s="114">
        <v>44197</v>
      </c>
      <c r="P42" s="114">
        <v>44348</v>
      </c>
      <c r="Q42" s="113" t="s">
        <v>608</v>
      </c>
      <c r="R42" s="113"/>
      <c r="S42" s="120"/>
    </row>
    <row r="43" spans="2:19" ht="141" customHeight="1" x14ac:dyDescent="0.2">
      <c r="B43" s="116">
        <v>29</v>
      </c>
      <c r="C43" s="117" t="s">
        <v>609</v>
      </c>
      <c r="D43" s="118" t="s">
        <v>588</v>
      </c>
      <c r="E43" s="118" t="s">
        <v>604</v>
      </c>
      <c r="F43" s="118" t="s">
        <v>610</v>
      </c>
      <c r="G43" s="117">
        <v>3</v>
      </c>
      <c r="H43" s="119">
        <v>3</v>
      </c>
      <c r="I43" s="111" t="s">
        <v>26</v>
      </c>
      <c r="J43" s="90">
        <v>29</v>
      </c>
      <c r="K43" s="112">
        <v>1</v>
      </c>
      <c r="L43" s="388"/>
      <c r="M43" s="113" t="s">
        <v>606</v>
      </c>
      <c r="N43" s="113" t="s">
        <v>607</v>
      </c>
      <c r="O43" s="114">
        <v>44197</v>
      </c>
      <c r="P43" s="114">
        <v>44348</v>
      </c>
      <c r="Q43" s="113" t="s">
        <v>608</v>
      </c>
      <c r="R43" s="120"/>
      <c r="S43" s="120"/>
    </row>
    <row r="44" spans="2:19" ht="137.25" customHeight="1" x14ac:dyDescent="0.2">
      <c r="B44" s="121">
        <v>30</v>
      </c>
      <c r="C44" s="117" t="s">
        <v>611</v>
      </c>
      <c r="D44" s="118" t="s">
        <v>588</v>
      </c>
      <c r="E44" s="118" t="s">
        <v>604</v>
      </c>
      <c r="F44" s="118" t="s">
        <v>612</v>
      </c>
      <c r="G44" s="117">
        <v>3</v>
      </c>
      <c r="H44" s="119">
        <v>3</v>
      </c>
      <c r="I44" s="111" t="s">
        <v>26</v>
      </c>
      <c r="J44" s="90">
        <v>30</v>
      </c>
      <c r="K44" s="112">
        <v>1</v>
      </c>
      <c r="L44" s="388"/>
      <c r="M44" s="113" t="s">
        <v>606</v>
      </c>
      <c r="N44" s="113" t="s">
        <v>607</v>
      </c>
      <c r="O44" s="114">
        <v>44197</v>
      </c>
      <c r="P44" s="114">
        <v>44348</v>
      </c>
      <c r="Q44" s="113" t="s">
        <v>608</v>
      </c>
      <c r="R44" s="120"/>
      <c r="S44" s="120"/>
    </row>
    <row r="45" spans="2:19" ht="132" customHeight="1" x14ac:dyDescent="0.2">
      <c r="B45" s="116">
        <v>31</v>
      </c>
      <c r="C45" s="117" t="s">
        <v>613</v>
      </c>
      <c r="D45" s="118" t="s">
        <v>588</v>
      </c>
      <c r="E45" s="118" t="s">
        <v>604</v>
      </c>
      <c r="F45" s="118" t="s">
        <v>614</v>
      </c>
      <c r="G45" s="117">
        <v>3</v>
      </c>
      <c r="H45" s="119">
        <v>3</v>
      </c>
      <c r="I45" s="111" t="s">
        <v>26</v>
      </c>
      <c r="J45" s="90">
        <v>31</v>
      </c>
      <c r="K45" s="112">
        <v>1</v>
      </c>
      <c r="L45" s="388"/>
      <c r="M45" s="113" t="s">
        <v>606</v>
      </c>
      <c r="N45" s="113" t="s">
        <v>615</v>
      </c>
      <c r="O45" s="114">
        <v>44197</v>
      </c>
      <c r="P45" s="114">
        <v>44348</v>
      </c>
      <c r="Q45" s="113" t="s">
        <v>608</v>
      </c>
      <c r="R45" s="120"/>
      <c r="S45" s="120"/>
    </row>
    <row r="46" spans="2:19" ht="130.5" customHeight="1" x14ac:dyDescent="0.2">
      <c r="B46" s="116">
        <v>32</v>
      </c>
      <c r="C46" s="117" t="s">
        <v>616</v>
      </c>
      <c r="D46" s="118" t="s">
        <v>588</v>
      </c>
      <c r="E46" s="118" t="s">
        <v>604</v>
      </c>
      <c r="F46" s="118" t="s">
        <v>617</v>
      </c>
      <c r="G46" s="117">
        <v>3</v>
      </c>
      <c r="H46" s="119">
        <v>3</v>
      </c>
      <c r="I46" s="111" t="s">
        <v>26</v>
      </c>
      <c r="J46" s="90">
        <v>32</v>
      </c>
      <c r="K46" s="112">
        <v>1</v>
      </c>
      <c r="L46" s="388"/>
      <c r="M46" s="113" t="s">
        <v>606</v>
      </c>
      <c r="N46" s="113" t="s">
        <v>618</v>
      </c>
      <c r="O46" s="114">
        <v>44197</v>
      </c>
      <c r="P46" s="114">
        <v>44348</v>
      </c>
      <c r="Q46" s="113" t="s">
        <v>619</v>
      </c>
      <c r="R46" s="120"/>
      <c r="S46" s="120"/>
    </row>
    <row r="47" spans="2:19" ht="137.25" customHeight="1" x14ac:dyDescent="0.2">
      <c r="B47" s="116">
        <v>33</v>
      </c>
      <c r="C47" s="117" t="s">
        <v>620</v>
      </c>
      <c r="D47" s="118" t="s">
        <v>588</v>
      </c>
      <c r="E47" s="118" t="s">
        <v>621</v>
      </c>
      <c r="F47" s="118" t="s">
        <v>622</v>
      </c>
      <c r="G47" s="117">
        <v>3</v>
      </c>
      <c r="H47" s="119">
        <v>3</v>
      </c>
      <c r="I47" s="111" t="s">
        <v>26</v>
      </c>
      <c r="J47" s="90">
        <v>33</v>
      </c>
      <c r="K47" s="112">
        <v>1</v>
      </c>
      <c r="L47" s="388"/>
      <c r="M47" s="113" t="s">
        <v>606</v>
      </c>
      <c r="N47" s="113" t="s">
        <v>615</v>
      </c>
      <c r="O47" s="114">
        <v>44197</v>
      </c>
      <c r="P47" s="114">
        <v>44348</v>
      </c>
      <c r="Q47" s="113" t="s">
        <v>608</v>
      </c>
      <c r="R47" s="120"/>
      <c r="S47" s="120"/>
    </row>
    <row r="48" spans="2:19" ht="141.75" customHeight="1" x14ac:dyDescent="0.2">
      <c r="B48" s="121">
        <v>34</v>
      </c>
      <c r="C48" s="117" t="s">
        <v>623</v>
      </c>
      <c r="D48" s="118" t="s">
        <v>588</v>
      </c>
      <c r="E48" s="118" t="s">
        <v>621</v>
      </c>
      <c r="F48" s="118" t="s">
        <v>624</v>
      </c>
      <c r="G48" s="117">
        <v>3</v>
      </c>
      <c r="H48" s="119">
        <v>3</v>
      </c>
      <c r="I48" s="111" t="s">
        <v>26</v>
      </c>
      <c r="J48" s="90">
        <v>34</v>
      </c>
      <c r="K48" s="112">
        <v>1</v>
      </c>
      <c r="L48" s="388"/>
      <c r="M48" s="113" t="s">
        <v>606</v>
      </c>
      <c r="N48" s="113" t="s">
        <v>615</v>
      </c>
      <c r="O48" s="114">
        <v>44197</v>
      </c>
      <c r="P48" s="114">
        <v>44348</v>
      </c>
      <c r="Q48" s="113" t="s">
        <v>608</v>
      </c>
      <c r="R48" s="120"/>
      <c r="S48" s="120"/>
    </row>
    <row r="49" spans="2:19" ht="222" customHeight="1" x14ac:dyDescent="0.2">
      <c r="B49" s="116">
        <v>35</v>
      </c>
      <c r="C49" s="117" t="s">
        <v>625</v>
      </c>
      <c r="D49" s="118" t="s">
        <v>588</v>
      </c>
      <c r="E49" s="118" t="s">
        <v>621</v>
      </c>
      <c r="F49" s="118" t="s">
        <v>626</v>
      </c>
      <c r="G49" s="117">
        <v>3</v>
      </c>
      <c r="H49" s="119">
        <v>3</v>
      </c>
      <c r="I49" s="111" t="s">
        <v>26</v>
      </c>
      <c r="J49" s="90">
        <v>35</v>
      </c>
      <c r="K49" s="112">
        <v>1</v>
      </c>
      <c r="L49" s="388"/>
      <c r="M49" s="113" t="s">
        <v>627</v>
      </c>
      <c r="N49" s="113" t="s">
        <v>628</v>
      </c>
      <c r="O49" s="114">
        <v>44197</v>
      </c>
      <c r="P49" s="114">
        <v>44348</v>
      </c>
      <c r="Q49" s="113" t="s">
        <v>629</v>
      </c>
      <c r="R49" s="120"/>
      <c r="S49" s="120"/>
    </row>
    <row r="50" spans="2:19" ht="162" customHeight="1" x14ac:dyDescent="0.2">
      <c r="B50" s="121">
        <v>36</v>
      </c>
      <c r="C50" s="117" t="s">
        <v>630</v>
      </c>
      <c r="D50" s="118" t="s">
        <v>588</v>
      </c>
      <c r="E50" s="118" t="s">
        <v>621</v>
      </c>
      <c r="F50" s="118" t="s">
        <v>631</v>
      </c>
      <c r="G50" s="117">
        <v>3</v>
      </c>
      <c r="H50" s="119">
        <v>3</v>
      </c>
      <c r="I50" s="111" t="s">
        <v>26</v>
      </c>
      <c r="J50" s="90">
        <v>36</v>
      </c>
      <c r="K50" s="112">
        <v>1</v>
      </c>
      <c r="L50" s="388"/>
      <c r="M50" s="113" t="s">
        <v>606</v>
      </c>
      <c r="N50" s="113" t="s">
        <v>615</v>
      </c>
      <c r="O50" s="114">
        <v>44197</v>
      </c>
      <c r="P50" s="114">
        <v>44348</v>
      </c>
      <c r="Q50" s="113" t="s">
        <v>608</v>
      </c>
      <c r="R50" s="120"/>
      <c r="S50" s="120"/>
    </row>
    <row r="51" spans="2:19" ht="139.5" customHeight="1" x14ac:dyDescent="0.2">
      <c r="B51" s="116">
        <v>37</v>
      </c>
      <c r="C51" s="117" t="s">
        <v>632</v>
      </c>
      <c r="D51" s="118" t="s">
        <v>588</v>
      </c>
      <c r="E51" s="118" t="s">
        <v>633</v>
      </c>
      <c r="F51" s="118" t="s">
        <v>634</v>
      </c>
      <c r="G51" s="117">
        <v>3</v>
      </c>
      <c r="H51" s="119">
        <v>3</v>
      </c>
      <c r="I51" s="111" t="s">
        <v>26</v>
      </c>
      <c r="J51" s="90">
        <v>37</v>
      </c>
      <c r="K51" s="112">
        <v>1</v>
      </c>
      <c r="L51" s="388"/>
      <c r="M51" s="113" t="s">
        <v>606</v>
      </c>
      <c r="N51" s="113" t="s">
        <v>615</v>
      </c>
      <c r="O51" s="114">
        <v>44197</v>
      </c>
      <c r="P51" s="114">
        <v>44348</v>
      </c>
      <c r="Q51" s="113" t="s">
        <v>608</v>
      </c>
      <c r="R51" s="120"/>
      <c r="S51" s="120"/>
    </row>
    <row r="52" spans="2:19" ht="99.75" customHeight="1" x14ac:dyDescent="0.2">
      <c r="B52" s="116">
        <v>38</v>
      </c>
      <c r="C52" s="117" t="s">
        <v>635</v>
      </c>
      <c r="D52" s="118" t="s">
        <v>588</v>
      </c>
      <c r="E52" s="118" t="s">
        <v>633</v>
      </c>
      <c r="F52" s="118" t="s">
        <v>636</v>
      </c>
      <c r="G52" s="117">
        <v>3</v>
      </c>
      <c r="H52" s="119">
        <v>3</v>
      </c>
      <c r="I52" s="111" t="s">
        <v>26</v>
      </c>
      <c r="J52" s="90">
        <v>38</v>
      </c>
      <c r="K52" s="112">
        <v>1</v>
      </c>
      <c r="L52" s="388"/>
      <c r="M52" s="113" t="s">
        <v>606</v>
      </c>
      <c r="N52" s="113" t="s">
        <v>615</v>
      </c>
      <c r="O52" s="114">
        <v>44197</v>
      </c>
      <c r="P52" s="114">
        <v>44348</v>
      </c>
      <c r="Q52" s="113" t="s">
        <v>608</v>
      </c>
      <c r="R52" s="120"/>
      <c r="S52" s="120"/>
    </row>
    <row r="53" spans="2:19" ht="99.75" customHeight="1" x14ac:dyDescent="0.2">
      <c r="B53" s="116">
        <v>39</v>
      </c>
      <c r="C53" s="117" t="s">
        <v>637</v>
      </c>
      <c r="D53" s="118" t="s">
        <v>588</v>
      </c>
      <c r="E53" s="118" t="s">
        <v>633</v>
      </c>
      <c r="F53" s="118" t="s">
        <v>638</v>
      </c>
      <c r="G53" s="117">
        <v>3</v>
      </c>
      <c r="H53" s="119">
        <v>3</v>
      </c>
      <c r="I53" s="111" t="s">
        <v>26</v>
      </c>
      <c r="J53" s="90">
        <v>39</v>
      </c>
      <c r="K53" s="112">
        <v>1</v>
      </c>
      <c r="L53" s="388"/>
      <c r="M53" s="113" t="s">
        <v>606</v>
      </c>
      <c r="N53" s="113" t="s">
        <v>615</v>
      </c>
      <c r="O53" s="114">
        <v>44197</v>
      </c>
      <c r="P53" s="114">
        <v>44348</v>
      </c>
      <c r="Q53" s="113" t="s">
        <v>608</v>
      </c>
      <c r="R53" s="120"/>
      <c r="S53" s="120"/>
    </row>
    <row r="54" spans="2:19" ht="99.75" customHeight="1" x14ac:dyDescent="0.2">
      <c r="B54" s="121">
        <v>40</v>
      </c>
      <c r="C54" s="117" t="s">
        <v>639</v>
      </c>
      <c r="D54" s="118" t="s">
        <v>588</v>
      </c>
      <c r="E54" s="118" t="s">
        <v>633</v>
      </c>
      <c r="F54" s="118" t="s">
        <v>640</v>
      </c>
      <c r="G54" s="117">
        <v>3</v>
      </c>
      <c r="H54" s="119">
        <v>3</v>
      </c>
      <c r="I54" s="111" t="s">
        <v>26</v>
      </c>
      <c r="J54" s="90">
        <v>40</v>
      </c>
      <c r="K54" s="112">
        <v>1</v>
      </c>
      <c r="L54" s="388"/>
      <c r="M54" s="113" t="s">
        <v>606</v>
      </c>
      <c r="N54" s="113" t="s">
        <v>615</v>
      </c>
      <c r="O54" s="114">
        <v>44197</v>
      </c>
      <c r="P54" s="114">
        <v>44348</v>
      </c>
      <c r="Q54" s="113" t="s">
        <v>608</v>
      </c>
      <c r="R54" s="120"/>
      <c r="S54" s="120"/>
    </row>
    <row r="55" spans="2:19" ht="192.75" customHeight="1" x14ac:dyDescent="0.2">
      <c r="B55" s="116">
        <v>41</v>
      </c>
      <c r="C55" s="117" t="s">
        <v>641</v>
      </c>
      <c r="D55" s="118" t="s">
        <v>588</v>
      </c>
      <c r="E55" s="118" t="s">
        <v>633</v>
      </c>
      <c r="F55" s="118" t="s">
        <v>642</v>
      </c>
      <c r="G55" s="117">
        <v>3</v>
      </c>
      <c r="H55" s="119">
        <v>3</v>
      </c>
      <c r="I55" s="111" t="s">
        <v>26</v>
      </c>
      <c r="J55" s="90">
        <v>41</v>
      </c>
      <c r="K55" s="112">
        <v>1</v>
      </c>
      <c r="L55" s="388"/>
      <c r="M55" s="113" t="s">
        <v>643</v>
      </c>
      <c r="N55" s="113" t="s">
        <v>644</v>
      </c>
      <c r="O55" s="114">
        <v>44197</v>
      </c>
      <c r="P55" s="114">
        <v>44348</v>
      </c>
      <c r="Q55" s="113" t="s">
        <v>645</v>
      </c>
      <c r="R55" s="120"/>
      <c r="S55" s="120"/>
    </row>
    <row r="56" spans="2:19" ht="121.5" customHeight="1" x14ac:dyDescent="0.2">
      <c r="B56" s="121">
        <v>42</v>
      </c>
      <c r="C56" s="117" t="s">
        <v>646</v>
      </c>
      <c r="D56" s="118" t="s">
        <v>647</v>
      </c>
      <c r="E56" s="118" t="s">
        <v>648</v>
      </c>
      <c r="F56" s="118" t="s">
        <v>649</v>
      </c>
      <c r="G56" s="117">
        <v>1</v>
      </c>
      <c r="H56" s="119">
        <v>1</v>
      </c>
      <c r="I56" s="111" t="s">
        <v>35</v>
      </c>
      <c r="J56" s="90">
        <v>42</v>
      </c>
      <c r="K56" s="112">
        <v>0</v>
      </c>
      <c r="L56" s="389">
        <v>0.66666666666666696</v>
      </c>
      <c r="M56" s="113" t="s">
        <v>650</v>
      </c>
      <c r="N56" s="113" t="s">
        <v>651</v>
      </c>
      <c r="O56" s="114">
        <v>44197</v>
      </c>
      <c r="P56" s="114">
        <v>44348</v>
      </c>
      <c r="Q56" s="113" t="s">
        <v>652</v>
      </c>
      <c r="R56" s="120"/>
      <c r="S56" s="120"/>
    </row>
    <row r="57" spans="2:19" ht="99.75" customHeight="1" x14ac:dyDescent="0.2">
      <c r="B57" s="116">
        <v>43</v>
      </c>
      <c r="C57" s="117" t="s">
        <v>653</v>
      </c>
      <c r="D57" s="118" t="s">
        <v>647</v>
      </c>
      <c r="E57" s="118" t="s">
        <v>648</v>
      </c>
      <c r="F57" s="118" t="s">
        <v>654</v>
      </c>
      <c r="G57" s="117">
        <v>1</v>
      </c>
      <c r="H57" s="119">
        <v>1</v>
      </c>
      <c r="I57" s="111" t="s">
        <v>35</v>
      </c>
      <c r="J57" s="90">
        <v>43</v>
      </c>
      <c r="K57" s="112">
        <v>0</v>
      </c>
      <c r="L57" s="389"/>
      <c r="M57" s="113" t="s">
        <v>650</v>
      </c>
      <c r="N57" s="113" t="s">
        <v>651</v>
      </c>
      <c r="O57" s="114">
        <v>44197</v>
      </c>
      <c r="P57" s="114">
        <v>44348</v>
      </c>
      <c r="Q57" s="113" t="s">
        <v>652</v>
      </c>
      <c r="R57" s="120"/>
      <c r="S57" s="120"/>
    </row>
    <row r="58" spans="2:19" ht="138" customHeight="1" x14ac:dyDescent="0.2">
      <c r="B58" s="116">
        <v>44</v>
      </c>
      <c r="C58" s="117" t="s">
        <v>655</v>
      </c>
      <c r="D58" s="118" t="s">
        <v>647</v>
      </c>
      <c r="E58" s="118" t="s">
        <v>648</v>
      </c>
      <c r="F58" s="118" t="s">
        <v>656</v>
      </c>
      <c r="G58" s="117">
        <v>1</v>
      </c>
      <c r="H58" s="119">
        <v>1</v>
      </c>
      <c r="I58" s="111" t="s">
        <v>35</v>
      </c>
      <c r="J58" s="90">
        <v>44</v>
      </c>
      <c r="K58" s="112">
        <v>0</v>
      </c>
      <c r="L58" s="389"/>
      <c r="M58" s="113" t="s">
        <v>325</v>
      </c>
      <c r="N58" s="113" t="s">
        <v>657</v>
      </c>
      <c r="O58" s="114">
        <v>44197</v>
      </c>
      <c r="P58" s="114">
        <v>44348</v>
      </c>
      <c r="Q58" s="113" t="s">
        <v>658</v>
      </c>
      <c r="R58" s="120"/>
      <c r="S58" s="120"/>
    </row>
    <row r="59" spans="2:19" ht="137.25" customHeight="1" x14ac:dyDescent="0.2">
      <c r="B59" s="116">
        <v>45</v>
      </c>
      <c r="C59" s="117" t="s">
        <v>659</v>
      </c>
      <c r="D59" s="118" t="s">
        <v>647</v>
      </c>
      <c r="E59" s="118" t="s">
        <v>648</v>
      </c>
      <c r="F59" s="118" t="s">
        <v>660</v>
      </c>
      <c r="G59" s="117">
        <v>1</v>
      </c>
      <c r="H59" s="119">
        <v>1</v>
      </c>
      <c r="I59" s="111" t="s">
        <v>35</v>
      </c>
      <c r="J59" s="90">
        <v>45</v>
      </c>
      <c r="K59" s="112">
        <v>0</v>
      </c>
      <c r="L59" s="389"/>
      <c r="M59" s="113" t="s">
        <v>661</v>
      </c>
      <c r="N59" s="113" t="s">
        <v>662</v>
      </c>
      <c r="O59" s="114">
        <v>44197</v>
      </c>
      <c r="P59" s="114">
        <v>44348</v>
      </c>
      <c r="Q59" s="113" t="s">
        <v>663</v>
      </c>
      <c r="R59" s="120"/>
      <c r="S59" s="120"/>
    </row>
    <row r="60" spans="2:19" ht="179.25" customHeight="1" x14ac:dyDescent="0.2">
      <c r="B60" s="121">
        <v>0</v>
      </c>
      <c r="C60" s="117" t="s">
        <v>664</v>
      </c>
      <c r="D60" s="118" t="s">
        <v>647</v>
      </c>
      <c r="E60" s="118" t="s">
        <v>665</v>
      </c>
      <c r="F60" s="118" t="s">
        <v>666</v>
      </c>
      <c r="G60" s="117">
        <v>3</v>
      </c>
      <c r="H60" s="119">
        <v>3</v>
      </c>
      <c r="I60" s="111" t="s">
        <v>26</v>
      </c>
      <c r="J60" s="90">
        <v>46</v>
      </c>
      <c r="K60" s="112">
        <v>1</v>
      </c>
      <c r="L60" s="389"/>
      <c r="M60" s="111" t="s">
        <v>667</v>
      </c>
      <c r="N60" s="113" t="s">
        <v>668</v>
      </c>
      <c r="O60" s="114">
        <v>44197</v>
      </c>
      <c r="P60" s="114">
        <v>44348</v>
      </c>
      <c r="Q60" s="113" t="s">
        <v>663</v>
      </c>
      <c r="R60" s="120"/>
      <c r="S60" s="120"/>
    </row>
    <row r="61" spans="2:19" ht="173.25" customHeight="1" x14ac:dyDescent="0.2">
      <c r="B61" s="116">
        <v>47</v>
      </c>
      <c r="C61" s="117" t="s">
        <v>669</v>
      </c>
      <c r="D61" s="118" t="s">
        <v>647</v>
      </c>
      <c r="E61" s="118" t="s">
        <v>665</v>
      </c>
      <c r="F61" s="118" t="s">
        <v>670</v>
      </c>
      <c r="G61" s="117">
        <v>3</v>
      </c>
      <c r="H61" s="119">
        <v>3</v>
      </c>
      <c r="I61" s="111" t="s">
        <v>26</v>
      </c>
      <c r="J61" s="90">
        <v>47</v>
      </c>
      <c r="K61" s="112">
        <v>1</v>
      </c>
      <c r="L61" s="389"/>
      <c r="M61" s="111" t="s">
        <v>667</v>
      </c>
      <c r="N61" s="113" t="s">
        <v>671</v>
      </c>
      <c r="O61" s="114">
        <v>44197</v>
      </c>
      <c r="P61" s="114">
        <v>44348</v>
      </c>
      <c r="Q61" s="113" t="s">
        <v>663</v>
      </c>
      <c r="R61" s="120"/>
      <c r="S61" s="120"/>
    </row>
    <row r="62" spans="2:19" ht="337.5" customHeight="1" x14ac:dyDescent="0.2">
      <c r="B62" s="121">
        <v>48</v>
      </c>
      <c r="C62" s="117" t="s">
        <v>672</v>
      </c>
      <c r="D62" s="118" t="s">
        <v>647</v>
      </c>
      <c r="E62" s="118" t="s">
        <v>665</v>
      </c>
      <c r="F62" s="118" t="s">
        <v>673</v>
      </c>
      <c r="G62" s="117">
        <v>3</v>
      </c>
      <c r="H62" s="119">
        <v>3</v>
      </c>
      <c r="I62" s="111" t="s">
        <v>26</v>
      </c>
      <c r="J62" s="90">
        <v>48</v>
      </c>
      <c r="K62" s="112">
        <v>1</v>
      </c>
      <c r="L62" s="389"/>
      <c r="M62" s="113" t="s">
        <v>311</v>
      </c>
      <c r="N62" s="113" t="s">
        <v>674</v>
      </c>
      <c r="O62" s="114">
        <v>44197</v>
      </c>
      <c r="P62" s="114">
        <v>44348</v>
      </c>
      <c r="Q62" s="113" t="s">
        <v>675</v>
      </c>
      <c r="R62" s="120"/>
      <c r="S62" s="120"/>
    </row>
    <row r="63" spans="2:19" ht="119.25" customHeight="1" x14ac:dyDescent="0.2">
      <c r="B63" s="116">
        <v>49</v>
      </c>
      <c r="C63" s="117" t="s">
        <v>676</v>
      </c>
      <c r="D63" s="118" t="s">
        <v>647</v>
      </c>
      <c r="E63" s="118" t="s">
        <v>677</v>
      </c>
      <c r="F63" s="118" t="s">
        <v>678</v>
      </c>
      <c r="G63" s="117">
        <v>3</v>
      </c>
      <c r="H63" s="119">
        <v>3</v>
      </c>
      <c r="I63" s="111" t="s">
        <v>26</v>
      </c>
      <c r="J63" s="90">
        <v>49</v>
      </c>
      <c r="K63" s="112">
        <v>1</v>
      </c>
      <c r="L63" s="389"/>
      <c r="M63" s="113" t="s">
        <v>679</v>
      </c>
      <c r="N63" s="113" t="s">
        <v>671</v>
      </c>
      <c r="O63" s="114">
        <v>44197</v>
      </c>
      <c r="P63" s="114">
        <v>44348</v>
      </c>
      <c r="Q63" s="113" t="s">
        <v>663</v>
      </c>
      <c r="R63" s="120"/>
      <c r="S63" s="120"/>
    </row>
    <row r="64" spans="2:19" ht="125.25" customHeight="1" x14ac:dyDescent="0.2">
      <c r="B64" s="116">
        <v>50</v>
      </c>
      <c r="C64" s="117" t="s">
        <v>680</v>
      </c>
      <c r="D64" s="118" t="s">
        <v>647</v>
      </c>
      <c r="E64" s="118" t="s">
        <v>677</v>
      </c>
      <c r="F64" s="118" t="s">
        <v>681</v>
      </c>
      <c r="G64" s="117">
        <v>3</v>
      </c>
      <c r="H64" s="119">
        <v>3</v>
      </c>
      <c r="I64" s="111" t="s">
        <v>26</v>
      </c>
      <c r="J64" s="90">
        <v>50</v>
      </c>
      <c r="K64" s="112">
        <v>1</v>
      </c>
      <c r="L64" s="389"/>
      <c r="M64" s="113" t="s">
        <v>682</v>
      </c>
      <c r="N64" s="113" t="s">
        <v>683</v>
      </c>
      <c r="O64" s="114">
        <v>44197</v>
      </c>
      <c r="P64" s="114">
        <v>44348</v>
      </c>
      <c r="Q64" s="113" t="s">
        <v>608</v>
      </c>
      <c r="R64" s="120"/>
      <c r="S64" s="120"/>
    </row>
    <row r="65" spans="2:19" ht="130.5" customHeight="1" x14ac:dyDescent="0.2">
      <c r="B65" s="116">
        <v>51</v>
      </c>
      <c r="C65" s="117" t="s">
        <v>684</v>
      </c>
      <c r="D65" s="118" t="s">
        <v>647</v>
      </c>
      <c r="E65" s="118" t="s">
        <v>677</v>
      </c>
      <c r="F65" s="118" t="s">
        <v>685</v>
      </c>
      <c r="G65" s="117">
        <v>3</v>
      </c>
      <c r="H65" s="119">
        <v>3</v>
      </c>
      <c r="I65" s="111" t="s">
        <v>26</v>
      </c>
      <c r="J65" s="90">
        <v>51</v>
      </c>
      <c r="K65" s="112">
        <v>1</v>
      </c>
      <c r="L65" s="389"/>
      <c r="M65" s="113" t="s">
        <v>686</v>
      </c>
      <c r="N65" s="113" t="s">
        <v>687</v>
      </c>
      <c r="O65" s="114">
        <v>44197</v>
      </c>
      <c r="P65" s="114">
        <v>44348</v>
      </c>
      <c r="Q65" s="113" t="s">
        <v>663</v>
      </c>
      <c r="R65" s="120"/>
      <c r="S65" s="120"/>
    </row>
    <row r="66" spans="2:19" ht="188.25" customHeight="1" x14ac:dyDescent="0.2">
      <c r="B66" s="121">
        <v>52</v>
      </c>
      <c r="C66" s="117" t="s">
        <v>688</v>
      </c>
      <c r="D66" s="118" t="s">
        <v>647</v>
      </c>
      <c r="E66" s="118" t="s">
        <v>677</v>
      </c>
      <c r="F66" s="118" t="s">
        <v>689</v>
      </c>
      <c r="G66" s="117">
        <v>3</v>
      </c>
      <c r="H66" s="119">
        <v>3</v>
      </c>
      <c r="I66" s="111" t="s">
        <v>26</v>
      </c>
      <c r="J66" s="90">
        <v>52</v>
      </c>
      <c r="K66" s="112">
        <v>1</v>
      </c>
      <c r="L66" s="389"/>
      <c r="M66" s="113" t="s">
        <v>690</v>
      </c>
      <c r="N66" s="113" t="s">
        <v>691</v>
      </c>
      <c r="O66" s="114">
        <v>44197</v>
      </c>
      <c r="P66" s="114">
        <v>44348</v>
      </c>
      <c r="Q66" s="113" t="s">
        <v>663</v>
      </c>
      <c r="R66" s="120"/>
      <c r="S66" s="120"/>
    </row>
    <row r="67" spans="2:19" ht="119.25" customHeight="1" x14ac:dyDescent="0.2">
      <c r="B67" s="116">
        <v>53</v>
      </c>
      <c r="C67" s="117" t="s">
        <v>692</v>
      </c>
      <c r="D67" s="118" t="s">
        <v>647</v>
      </c>
      <c r="E67" s="118" t="s">
        <v>677</v>
      </c>
      <c r="F67" s="118" t="s">
        <v>693</v>
      </c>
      <c r="G67" s="117">
        <v>3</v>
      </c>
      <c r="H67" s="119">
        <v>3</v>
      </c>
      <c r="I67" s="111" t="s">
        <v>26</v>
      </c>
      <c r="J67" s="90">
        <v>53</v>
      </c>
      <c r="K67" s="112">
        <v>1</v>
      </c>
      <c r="L67" s="389"/>
      <c r="M67" s="113" t="s">
        <v>690</v>
      </c>
      <c r="N67" s="113" t="s">
        <v>691</v>
      </c>
      <c r="O67" s="114">
        <v>44197</v>
      </c>
      <c r="P67" s="114">
        <v>44348</v>
      </c>
      <c r="Q67" s="113" t="s">
        <v>663</v>
      </c>
      <c r="R67" s="120"/>
      <c r="S67" s="120"/>
    </row>
    <row r="68" spans="2:19" ht="122.25" customHeight="1" x14ac:dyDescent="0.2">
      <c r="B68" s="121">
        <v>54</v>
      </c>
      <c r="C68" s="117" t="s">
        <v>694</v>
      </c>
      <c r="D68" s="118" t="s">
        <v>695</v>
      </c>
      <c r="E68" s="118" t="s">
        <v>696</v>
      </c>
      <c r="F68" s="118" t="s">
        <v>697</v>
      </c>
      <c r="G68" s="117">
        <v>1</v>
      </c>
      <c r="H68" s="119">
        <v>1</v>
      </c>
      <c r="I68" s="111" t="s">
        <v>35</v>
      </c>
      <c r="J68" s="90">
        <v>54</v>
      </c>
      <c r="K68" s="112">
        <v>0</v>
      </c>
      <c r="L68" s="389">
        <v>0.75</v>
      </c>
      <c r="M68" s="113" t="s">
        <v>698</v>
      </c>
      <c r="N68" s="113" t="s">
        <v>699</v>
      </c>
      <c r="O68" s="114">
        <v>44197</v>
      </c>
      <c r="P68" s="114">
        <v>44348</v>
      </c>
      <c r="Q68" s="113" t="s">
        <v>700</v>
      </c>
      <c r="R68" s="120"/>
      <c r="S68" s="120"/>
    </row>
    <row r="69" spans="2:19" ht="130.5" customHeight="1" x14ac:dyDescent="0.2">
      <c r="B69" s="116">
        <v>55</v>
      </c>
      <c r="C69" s="117" t="s">
        <v>701</v>
      </c>
      <c r="D69" s="118" t="s">
        <v>695</v>
      </c>
      <c r="E69" s="118" t="s">
        <v>696</v>
      </c>
      <c r="F69" s="118" t="s">
        <v>702</v>
      </c>
      <c r="G69" s="117">
        <v>1</v>
      </c>
      <c r="H69" s="119">
        <v>1</v>
      </c>
      <c r="I69" s="111" t="s">
        <v>35</v>
      </c>
      <c r="J69" s="90">
        <v>55</v>
      </c>
      <c r="K69" s="112">
        <v>0</v>
      </c>
      <c r="L69" s="389"/>
      <c r="M69" s="113" t="s">
        <v>698</v>
      </c>
      <c r="N69" s="113" t="s">
        <v>699</v>
      </c>
      <c r="O69" s="114">
        <v>44197</v>
      </c>
      <c r="P69" s="114">
        <v>44348</v>
      </c>
      <c r="Q69" s="113" t="s">
        <v>700</v>
      </c>
      <c r="R69" s="120"/>
      <c r="S69" s="120"/>
    </row>
    <row r="70" spans="2:19" ht="122.25" customHeight="1" x14ac:dyDescent="0.2">
      <c r="B70" s="116">
        <v>56</v>
      </c>
      <c r="C70" s="117" t="s">
        <v>703</v>
      </c>
      <c r="D70" s="118" t="s">
        <v>695</v>
      </c>
      <c r="E70" s="118" t="s">
        <v>696</v>
      </c>
      <c r="F70" s="118" t="s">
        <v>704</v>
      </c>
      <c r="G70" s="117">
        <v>1</v>
      </c>
      <c r="H70" s="119">
        <v>1</v>
      </c>
      <c r="I70" s="111" t="s">
        <v>35</v>
      </c>
      <c r="J70" s="90">
        <v>56</v>
      </c>
      <c r="K70" s="112">
        <v>0</v>
      </c>
      <c r="L70" s="389"/>
      <c r="M70" s="113" t="s">
        <v>705</v>
      </c>
      <c r="N70" s="113" t="s">
        <v>705</v>
      </c>
      <c r="O70" s="114">
        <v>44197</v>
      </c>
      <c r="P70" s="114">
        <v>44348</v>
      </c>
      <c r="Q70" s="113" t="s">
        <v>706</v>
      </c>
      <c r="R70" s="120"/>
      <c r="S70" s="120"/>
    </row>
    <row r="71" spans="2:19" ht="125.25" customHeight="1" x14ac:dyDescent="0.2">
      <c r="B71" s="116">
        <v>57</v>
      </c>
      <c r="C71" s="117" t="s">
        <v>707</v>
      </c>
      <c r="D71" s="118" t="s">
        <v>695</v>
      </c>
      <c r="E71" s="118" t="s">
        <v>696</v>
      </c>
      <c r="F71" s="118" t="s">
        <v>708</v>
      </c>
      <c r="G71" s="117">
        <v>3</v>
      </c>
      <c r="H71" s="119">
        <v>1</v>
      </c>
      <c r="I71" s="111" t="s">
        <v>32</v>
      </c>
      <c r="J71" s="90">
        <v>57</v>
      </c>
      <c r="K71" s="112">
        <v>0.5</v>
      </c>
      <c r="L71" s="389"/>
      <c r="M71" s="113" t="s">
        <v>650</v>
      </c>
      <c r="N71" s="120" t="s">
        <v>709</v>
      </c>
      <c r="O71" s="114">
        <v>44197</v>
      </c>
      <c r="P71" s="114">
        <v>44348</v>
      </c>
      <c r="Q71" s="113" t="s">
        <v>710</v>
      </c>
      <c r="R71" s="120"/>
      <c r="S71" s="120"/>
    </row>
    <row r="72" spans="2:19" ht="129.75" customHeight="1" x14ac:dyDescent="0.2">
      <c r="B72" s="121">
        <v>58</v>
      </c>
      <c r="C72" s="117" t="s">
        <v>711</v>
      </c>
      <c r="D72" s="118" t="s">
        <v>695</v>
      </c>
      <c r="E72" s="118" t="s">
        <v>712</v>
      </c>
      <c r="F72" s="118" t="s">
        <v>713</v>
      </c>
      <c r="G72" s="117">
        <v>3</v>
      </c>
      <c r="H72" s="119">
        <v>3</v>
      </c>
      <c r="I72" s="111" t="s">
        <v>26</v>
      </c>
      <c r="J72" s="90">
        <v>58</v>
      </c>
      <c r="K72" s="112">
        <v>1</v>
      </c>
      <c r="L72" s="389"/>
      <c r="M72" s="113" t="s">
        <v>714</v>
      </c>
      <c r="N72" s="113" t="s">
        <v>714</v>
      </c>
      <c r="O72" s="114">
        <v>44197</v>
      </c>
      <c r="P72" s="114">
        <v>44348</v>
      </c>
      <c r="Q72" s="113" t="s">
        <v>715</v>
      </c>
      <c r="R72" s="120"/>
      <c r="S72" s="120"/>
    </row>
    <row r="73" spans="2:19" ht="125.25" customHeight="1" x14ac:dyDescent="0.2">
      <c r="B73" s="116">
        <v>59</v>
      </c>
      <c r="C73" s="117" t="s">
        <v>716</v>
      </c>
      <c r="D73" s="118" t="s">
        <v>695</v>
      </c>
      <c r="E73" s="118" t="s">
        <v>712</v>
      </c>
      <c r="F73" s="118" t="s">
        <v>717</v>
      </c>
      <c r="G73" s="117">
        <v>3</v>
      </c>
      <c r="H73" s="119">
        <v>3</v>
      </c>
      <c r="I73" s="111" t="s">
        <v>26</v>
      </c>
      <c r="J73" s="90">
        <v>59</v>
      </c>
      <c r="K73" s="112">
        <v>1</v>
      </c>
      <c r="L73" s="389"/>
      <c r="M73" s="113" t="s">
        <v>718</v>
      </c>
      <c r="N73" s="113" t="s">
        <v>719</v>
      </c>
      <c r="O73" s="114">
        <v>44197</v>
      </c>
      <c r="P73" s="114">
        <v>44348</v>
      </c>
      <c r="Q73" s="113" t="s">
        <v>720</v>
      </c>
      <c r="R73" s="120"/>
      <c r="S73" s="120"/>
    </row>
    <row r="74" spans="2:19" ht="171" customHeight="1" x14ac:dyDescent="0.2">
      <c r="B74" s="121">
        <v>60</v>
      </c>
      <c r="C74" s="117" t="s">
        <v>721</v>
      </c>
      <c r="D74" s="118" t="s">
        <v>695</v>
      </c>
      <c r="E74" s="118" t="s">
        <v>712</v>
      </c>
      <c r="F74" s="118" t="s">
        <v>722</v>
      </c>
      <c r="G74" s="117">
        <v>3</v>
      </c>
      <c r="H74" s="119">
        <v>3</v>
      </c>
      <c r="I74" s="111" t="s">
        <v>26</v>
      </c>
      <c r="J74" s="90">
        <v>60</v>
      </c>
      <c r="K74" s="112">
        <v>1</v>
      </c>
      <c r="L74" s="389"/>
      <c r="M74" s="113" t="s">
        <v>723</v>
      </c>
      <c r="N74" s="113" t="s">
        <v>724</v>
      </c>
      <c r="O74" s="114">
        <v>44197</v>
      </c>
      <c r="P74" s="114">
        <v>44348</v>
      </c>
      <c r="Q74" s="113" t="s">
        <v>725</v>
      </c>
      <c r="R74" s="120"/>
      <c r="S74" s="120"/>
    </row>
    <row r="75" spans="2:19" ht="129.75" customHeight="1" x14ac:dyDescent="0.2">
      <c r="B75" s="116">
        <v>61</v>
      </c>
      <c r="C75" s="117" t="s">
        <v>726</v>
      </c>
      <c r="D75" s="118" t="s">
        <v>695</v>
      </c>
      <c r="E75" s="118" t="s">
        <v>712</v>
      </c>
      <c r="F75" s="118" t="s">
        <v>727</v>
      </c>
      <c r="G75" s="117">
        <v>3</v>
      </c>
      <c r="H75" s="119">
        <v>3</v>
      </c>
      <c r="I75" s="111" t="s">
        <v>26</v>
      </c>
      <c r="J75" s="90">
        <v>61</v>
      </c>
      <c r="K75" s="112">
        <v>1</v>
      </c>
      <c r="L75" s="389"/>
      <c r="M75" s="113" t="s">
        <v>728</v>
      </c>
      <c r="N75" s="113" t="s">
        <v>729</v>
      </c>
      <c r="O75" s="114">
        <v>44197</v>
      </c>
      <c r="P75" s="114">
        <v>44348</v>
      </c>
      <c r="Q75" s="113" t="s">
        <v>730</v>
      </c>
      <c r="R75" s="120"/>
      <c r="S75" s="120"/>
    </row>
    <row r="76" spans="2:19" ht="125.25" customHeight="1" x14ac:dyDescent="0.2">
      <c r="B76" s="116">
        <v>62</v>
      </c>
      <c r="C76" s="117" t="s">
        <v>731</v>
      </c>
      <c r="D76" s="118" t="s">
        <v>695</v>
      </c>
      <c r="E76" s="118" t="s">
        <v>732</v>
      </c>
      <c r="F76" s="118" t="s">
        <v>733</v>
      </c>
      <c r="G76" s="117">
        <v>3</v>
      </c>
      <c r="H76" s="119">
        <v>3</v>
      </c>
      <c r="I76" s="111" t="s">
        <v>26</v>
      </c>
      <c r="J76" s="90">
        <v>62</v>
      </c>
      <c r="K76" s="112">
        <v>1</v>
      </c>
      <c r="L76" s="389"/>
      <c r="M76" s="113" t="s">
        <v>728</v>
      </c>
      <c r="N76" s="113" t="s">
        <v>729</v>
      </c>
      <c r="O76" s="114">
        <v>44197</v>
      </c>
      <c r="P76" s="114">
        <v>44348</v>
      </c>
      <c r="Q76" s="113" t="s">
        <v>730</v>
      </c>
      <c r="R76" s="120"/>
      <c r="S76" s="120"/>
    </row>
    <row r="77" spans="2:19" ht="122.25" customHeight="1" x14ac:dyDescent="0.2">
      <c r="B77" s="116">
        <v>63</v>
      </c>
      <c r="C77" s="117" t="s">
        <v>734</v>
      </c>
      <c r="D77" s="118" t="s">
        <v>695</v>
      </c>
      <c r="E77" s="118" t="s">
        <v>732</v>
      </c>
      <c r="F77" s="118" t="s">
        <v>735</v>
      </c>
      <c r="G77" s="117">
        <v>3</v>
      </c>
      <c r="H77" s="119">
        <v>3</v>
      </c>
      <c r="I77" s="111" t="s">
        <v>26</v>
      </c>
      <c r="J77" s="90">
        <v>63</v>
      </c>
      <c r="K77" s="112">
        <v>1</v>
      </c>
      <c r="L77" s="389"/>
      <c r="M77" s="113" t="s">
        <v>728</v>
      </c>
      <c r="N77" s="113" t="s">
        <v>729</v>
      </c>
      <c r="O77" s="114">
        <v>44197</v>
      </c>
      <c r="P77" s="114">
        <v>44348</v>
      </c>
      <c r="Q77" s="113" t="s">
        <v>730</v>
      </c>
      <c r="R77" s="120"/>
      <c r="S77" s="120"/>
    </row>
    <row r="78" spans="2:19" ht="204" customHeight="1" x14ac:dyDescent="0.2">
      <c r="B78" s="121">
        <v>64</v>
      </c>
      <c r="C78" s="117" t="s">
        <v>736</v>
      </c>
      <c r="D78" s="118" t="s">
        <v>695</v>
      </c>
      <c r="E78" s="118" t="s">
        <v>732</v>
      </c>
      <c r="F78" s="118" t="s">
        <v>737</v>
      </c>
      <c r="G78" s="117">
        <v>3</v>
      </c>
      <c r="H78" s="119">
        <v>3</v>
      </c>
      <c r="I78" s="111" t="s">
        <v>26</v>
      </c>
      <c r="J78" s="90">
        <v>64</v>
      </c>
      <c r="K78" s="112">
        <v>1</v>
      </c>
      <c r="L78" s="389"/>
      <c r="M78" s="113" t="s">
        <v>738</v>
      </c>
      <c r="N78" s="113" t="s">
        <v>729</v>
      </c>
      <c r="O78" s="114">
        <v>44197</v>
      </c>
      <c r="P78" s="114">
        <v>44348</v>
      </c>
      <c r="Q78" s="113" t="s">
        <v>730</v>
      </c>
      <c r="R78" s="113"/>
      <c r="S78" s="120"/>
    </row>
    <row r="79" spans="2:19" ht="125.25" customHeight="1" x14ac:dyDescent="0.2">
      <c r="B79" s="116">
        <v>65</v>
      </c>
      <c r="C79" s="117" t="s">
        <v>739</v>
      </c>
      <c r="D79" s="118" t="s">
        <v>695</v>
      </c>
      <c r="E79" s="118" t="s">
        <v>732</v>
      </c>
      <c r="F79" s="118" t="s">
        <v>740</v>
      </c>
      <c r="G79" s="117">
        <v>3</v>
      </c>
      <c r="H79" s="119">
        <v>3</v>
      </c>
      <c r="I79" s="111" t="s">
        <v>26</v>
      </c>
      <c r="J79" s="90">
        <v>65</v>
      </c>
      <c r="K79" s="112">
        <v>1</v>
      </c>
      <c r="L79" s="389"/>
      <c r="M79" s="113" t="s">
        <v>738</v>
      </c>
      <c r="N79" s="113" t="s">
        <v>729</v>
      </c>
      <c r="O79" s="114">
        <v>44197</v>
      </c>
      <c r="P79" s="114">
        <v>44348</v>
      </c>
      <c r="Q79" s="113" t="s">
        <v>730</v>
      </c>
      <c r="R79" s="120"/>
      <c r="S79" s="120"/>
    </row>
    <row r="80" spans="2:19" ht="124.5" customHeight="1" x14ac:dyDescent="0.2">
      <c r="B80" s="121">
        <v>66</v>
      </c>
      <c r="C80" s="117" t="s">
        <v>741</v>
      </c>
      <c r="D80" s="118" t="s">
        <v>695</v>
      </c>
      <c r="E80" s="118" t="s">
        <v>732</v>
      </c>
      <c r="F80" s="118" t="s">
        <v>742</v>
      </c>
      <c r="G80" s="117">
        <v>3</v>
      </c>
      <c r="H80" s="119">
        <v>3</v>
      </c>
      <c r="I80" s="111" t="s">
        <v>26</v>
      </c>
      <c r="J80" s="90">
        <v>66</v>
      </c>
      <c r="K80" s="112">
        <v>1</v>
      </c>
      <c r="L80" s="389"/>
      <c r="M80" s="113" t="s">
        <v>743</v>
      </c>
      <c r="N80" s="113" t="s">
        <v>744</v>
      </c>
      <c r="O80" s="114">
        <v>44197</v>
      </c>
      <c r="P80" s="114">
        <v>44348</v>
      </c>
      <c r="Q80" s="120" t="s">
        <v>745</v>
      </c>
      <c r="R80" s="120"/>
      <c r="S80" s="120"/>
    </row>
    <row r="81" spans="2:19" ht="99.75" customHeight="1" x14ac:dyDescent="0.2">
      <c r="B81" s="116">
        <v>67</v>
      </c>
      <c r="C81" s="117" t="s">
        <v>746</v>
      </c>
      <c r="D81" s="118" t="s">
        <v>695</v>
      </c>
      <c r="E81" s="118" t="s">
        <v>732</v>
      </c>
      <c r="F81" s="118" t="s">
        <v>747</v>
      </c>
      <c r="G81" s="117">
        <v>3</v>
      </c>
      <c r="H81" s="119">
        <v>3</v>
      </c>
      <c r="I81" s="111" t="s">
        <v>26</v>
      </c>
      <c r="J81" s="90">
        <v>67</v>
      </c>
      <c r="K81" s="112">
        <v>1</v>
      </c>
      <c r="L81" s="389"/>
      <c r="M81" s="113" t="s">
        <v>748</v>
      </c>
      <c r="N81" s="113" t="s">
        <v>749</v>
      </c>
      <c r="O81" s="114">
        <v>44197</v>
      </c>
      <c r="P81" s="114">
        <v>44348</v>
      </c>
      <c r="Q81" s="120" t="s">
        <v>745</v>
      </c>
      <c r="R81" s="120"/>
      <c r="S81" s="120"/>
    </row>
    <row r="82" spans="2:19" ht="126.75" customHeight="1" x14ac:dyDescent="0.2">
      <c r="B82" s="116">
        <v>68</v>
      </c>
      <c r="C82" s="117" t="s">
        <v>750</v>
      </c>
      <c r="D82" s="118" t="s">
        <v>751</v>
      </c>
      <c r="E82" s="118" t="s">
        <v>752</v>
      </c>
      <c r="F82" s="118" t="s">
        <v>753</v>
      </c>
      <c r="G82" s="117">
        <v>3</v>
      </c>
      <c r="H82" s="119">
        <v>3</v>
      </c>
      <c r="I82" s="111" t="s">
        <v>26</v>
      </c>
      <c r="J82" s="90">
        <v>68</v>
      </c>
      <c r="K82" s="112">
        <v>1</v>
      </c>
      <c r="L82" s="390">
        <v>1</v>
      </c>
      <c r="M82" s="113" t="s">
        <v>754</v>
      </c>
      <c r="N82" s="113" t="s">
        <v>755</v>
      </c>
      <c r="O82" s="114">
        <v>44197</v>
      </c>
      <c r="P82" s="114">
        <v>44348</v>
      </c>
      <c r="Q82" s="113" t="s">
        <v>540</v>
      </c>
      <c r="R82" s="120"/>
      <c r="S82" s="120"/>
    </row>
    <row r="83" spans="2:19" ht="126" customHeight="1" x14ac:dyDescent="0.2">
      <c r="B83" s="116">
        <v>69</v>
      </c>
      <c r="C83" s="117" t="s">
        <v>756</v>
      </c>
      <c r="D83" s="118" t="s">
        <v>751</v>
      </c>
      <c r="E83" s="118" t="s">
        <v>752</v>
      </c>
      <c r="F83" s="118" t="s">
        <v>757</v>
      </c>
      <c r="G83" s="117">
        <v>3</v>
      </c>
      <c r="H83" s="119">
        <v>3</v>
      </c>
      <c r="I83" s="111" t="s">
        <v>26</v>
      </c>
      <c r="J83" s="90">
        <v>69</v>
      </c>
      <c r="K83" s="112">
        <v>1</v>
      </c>
      <c r="L83" s="390"/>
      <c r="M83" s="113" t="s">
        <v>758</v>
      </c>
      <c r="N83" s="113" t="s">
        <v>759</v>
      </c>
      <c r="O83" s="114">
        <v>44197</v>
      </c>
      <c r="P83" s="114">
        <v>44348</v>
      </c>
      <c r="Q83" s="113" t="s">
        <v>540</v>
      </c>
      <c r="R83" s="120"/>
      <c r="S83" s="120"/>
    </row>
    <row r="84" spans="2:19" ht="128.25" customHeight="1" x14ac:dyDescent="0.2">
      <c r="B84" s="121">
        <v>70</v>
      </c>
      <c r="C84" s="117" t="s">
        <v>760</v>
      </c>
      <c r="D84" s="118" t="s">
        <v>751</v>
      </c>
      <c r="E84" s="118" t="s">
        <v>752</v>
      </c>
      <c r="F84" s="118" t="s">
        <v>761</v>
      </c>
      <c r="G84" s="117">
        <v>3</v>
      </c>
      <c r="H84" s="119">
        <v>3</v>
      </c>
      <c r="I84" s="111" t="s">
        <v>26</v>
      </c>
      <c r="J84" s="90">
        <v>70</v>
      </c>
      <c r="K84" s="112">
        <v>1</v>
      </c>
      <c r="L84" s="390"/>
      <c r="M84" s="113" t="s">
        <v>762</v>
      </c>
      <c r="N84" s="120" t="s">
        <v>763</v>
      </c>
      <c r="O84" s="114">
        <v>44197</v>
      </c>
      <c r="P84" s="114">
        <v>44348</v>
      </c>
      <c r="Q84" s="113" t="s">
        <v>764</v>
      </c>
      <c r="R84" s="120"/>
      <c r="S84" s="120"/>
    </row>
    <row r="85" spans="2:19" ht="129.75" customHeight="1" x14ac:dyDescent="0.2">
      <c r="B85" s="116">
        <v>71</v>
      </c>
      <c r="C85" s="117" t="s">
        <v>765</v>
      </c>
      <c r="D85" s="118" t="s">
        <v>751</v>
      </c>
      <c r="E85" s="118" t="s">
        <v>752</v>
      </c>
      <c r="F85" s="118" t="s">
        <v>766</v>
      </c>
      <c r="G85" s="117">
        <v>3</v>
      </c>
      <c r="H85" s="119">
        <v>3</v>
      </c>
      <c r="I85" s="111" t="s">
        <v>26</v>
      </c>
      <c r="J85" s="90">
        <v>71</v>
      </c>
      <c r="K85" s="112">
        <v>1</v>
      </c>
      <c r="L85" s="390"/>
      <c r="M85" s="113" t="s">
        <v>767</v>
      </c>
      <c r="N85" s="120" t="s">
        <v>768</v>
      </c>
      <c r="O85" s="114">
        <v>44197</v>
      </c>
      <c r="P85" s="114">
        <v>44348</v>
      </c>
      <c r="Q85" s="120" t="s">
        <v>715</v>
      </c>
      <c r="R85" s="120"/>
      <c r="S85" s="120"/>
    </row>
    <row r="86" spans="2:19" ht="129.75" customHeight="1" x14ac:dyDescent="0.2">
      <c r="B86" s="121">
        <v>72</v>
      </c>
      <c r="C86" s="117" t="s">
        <v>769</v>
      </c>
      <c r="D86" s="118" t="s">
        <v>751</v>
      </c>
      <c r="E86" s="118" t="s">
        <v>752</v>
      </c>
      <c r="F86" s="118" t="s">
        <v>770</v>
      </c>
      <c r="G86" s="117">
        <v>3</v>
      </c>
      <c r="H86" s="119">
        <v>3</v>
      </c>
      <c r="I86" s="111" t="s">
        <v>26</v>
      </c>
      <c r="J86" s="90">
        <v>72</v>
      </c>
      <c r="K86" s="112">
        <v>1</v>
      </c>
      <c r="L86" s="390"/>
      <c r="M86" s="113" t="s">
        <v>771</v>
      </c>
      <c r="N86" s="113" t="s">
        <v>772</v>
      </c>
      <c r="O86" s="114">
        <v>44197</v>
      </c>
      <c r="P86" s="114">
        <v>44348</v>
      </c>
      <c r="Q86" s="113" t="s">
        <v>773</v>
      </c>
      <c r="R86" s="120"/>
      <c r="S86" s="120"/>
    </row>
    <row r="87" spans="2:19" ht="121.5" customHeight="1" x14ac:dyDescent="0.2">
      <c r="B87" s="116">
        <v>73</v>
      </c>
      <c r="C87" s="117" t="s">
        <v>774</v>
      </c>
      <c r="D87" s="118" t="s">
        <v>751</v>
      </c>
      <c r="E87" s="118" t="s">
        <v>775</v>
      </c>
      <c r="F87" s="118" t="s">
        <v>776</v>
      </c>
      <c r="G87" s="117">
        <v>3</v>
      </c>
      <c r="H87" s="119">
        <v>3</v>
      </c>
      <c r="I87" s="111" t="s">
        <v>26</v>
      </c>
      <c r="J87" s="90">
        <v>73</v>
      </c>
      <c r="K87" s="112">
        <v>1</v>
      </c>
      <c r="L87" s="390"/>
      <c r="M87" s="113" t="s">
        <v>777</v>
      </c>
      <c r="N87" s="113" t="s">
        <v>778</v>
      </c>
      <c r="O87" s="114">
        <v>44197</v>
      </c>
      <c r="P87" s="114">
        <v>44348</v>
      </c>
      <c r="Q87" s="113" t="s">
        <v>540</v>
      </c>
      <c r="R87" s="120"/>
      <c r="S87" s="120"/>
    </row>
    <row r="88" spans="2:19" ht="117.75" customHeight="1" x14ac:dyDescent="0.2">
      <c r="B88" s="116">
        <v>74</v>
      </c>
      <c r="C88" s="117" t="s">
        <v>779</v>
      </c>
      <c r="D88" s="118" t="s">
        <v>751</v>
      </c>
      <c r="E88" s="118" t="s">
        <v>775</v>
      </c>
      <c r="F88" s="118" t="s">
        <v>780</v>
      </c>
      <c r="G88" s="117">
        <v>3</v>
      </c>
      <c r="H88" s="119">
        <v>3</v>
      </c>
      <c r="I88" s="111" t="s">
        <v>26</v>
      </c>
      <c r="J88" s="90">
        <v>74</v>
      </c>
      <c r="K88" s="112">
        <v>1</v>
      </c>
      <c r="L88" s="390"/>
      <c r="M88" s="113" t="s">
        <v>781</v>
      </c>
      <c r="N88" s="113" t="s">
        <v>782</v>
      </c>
      <c r="O88" s="114">
        <v>44197</v>
      </c>
      <c r="P88" s="114">
        <v>44348</v>
      </c>
      <c r="Q88" s="113" t="s">
        <v>764</v>
      </c>
      <c r="R88" s="120"/>
      <c r="S88" s="120"/>
    </row>
    <row r="89" spans="2:19" ht="118.5" customHeight="1" x14ac:dyDescent="0.2">
      <c r="B89" s="116">
        <v>75</v>
      </c>
      <c r="C89" s="117" t="s">
        <v>783</v>
      </c>
      <c r="D89" s="118" t="s">
        <v>751</v>
      </c>
      <c r="E89" s="118" t="s">
        <v>775</v>
      </c>
      <c r="F89" s="118" t="s">
        <v>784</v>
      </c>
      <c r="G89" s="117">
        <v>3</v>
      </c>
      <c r="H89" s="119">
        <v>3</v>
      </c>
      <c r="I89" s="111" t="s">
        <v>26</v>
      </c>
      <c r="J89" s="90">
        <v>75</v>
      </c>
      <c r="K89" s="112">
        <v>1</v>
      </c>
      <c r="L89" s="390"/>
      <c r="M89" s="113" t="s">
        <v>448</v>
      </c>
      <c r="N89" s="113" t="s">
        <v>785</v>
      </c>
      <c r="O89" s="114">
        <v>44197</v>
      </c>
      <c r="P89" s="114">
        <v>44348</v>
      </c>
      <c r="Q89" s="113" t="s">
        <v>764</v>
      </c>
      <c r="R89" s="120"/>
      <c r="S89" s="120"/>
    </row>
    <row r="90" spans="2:19" ht="129.75" customHeight="1" x14ac:dyDescent="0.2">
      <c r="B90" s="121">
        <v>76</v>
      </c>
      <c r="C90" s="117" t="s">
        <v>786</v>
      </c>
      <c r="D90" s="118" t="s">
        <v>751</v>
      </c>
      <c r="E90" s="118" t="s">
        <v>775</v>
      </c>
      <c r="F90" s="118" t="s">
        <v>787</v>
      </c>
      <c r="G90" s="117">
        <v>3</v>
      </c>
      <c r="H90" s="119">
        <v>3</v>
      </c>
      <c r="I90" s="111" t="s">
        <v>26</v>
      </c>
      <c r="J90" s="90">
        <v>76</v>
      </c>
      <c r="K90" s="112">
        <v>1</v>
      </c>
      <c r="L90" s="390"/>
      <c r="M90" s="113" t="s">
        <v>788</v>
      </c>
      <c r="N90" s="113" t="s">
        <v>789</v>
      </c>
      <c r="O90" s="114">
        <v>44197</v>
      </c>
      <c r="P90" s="114">
        <v>44348</v>
      </c>
      <c r="Q90" s="113" t="s">
        <v>540</v>
      </c>
      <c r="R90" s="120"/>
      <c r="S90" s="120"/>
    </row>
    <row r="91" spans="2:19" ht="130.5" customHeight="1" x14ac:dyDescent="0.2">
      <c r="B91" s="116">
        <v>77</v>
      </c>
      <c r="C91" s="117" t="s">
        <v>790</v>
      </c>
      <c r="D91" s="118" t="s">
        <v>751</v>
      </c>
      <c r="E91" s="118" t="s">
        <v>775</v>
      </c>
      <c r="F91" s="118" t="s">
        <v>791</v>
      </c>
      <c r="G91" s="117">
        <v>3</v>
      </c>
      <c r="H91" s="119">
        <v>3</v>
      </c>
      <c r="I91" s="111" t="s">
        <v>26</v>
      </c>
      <c r="J91" s="90">
        <v>77</v>
      </c>
      <c r="K91" s="122">
        <v>1</v>
      </c>
      <c r="L91" s="390"/>
      <c r="M91" s="113" t="s">
        <v>792</v>
      </c>
      <c r="N91" s="120" t="s">
        <v>793</v>
      </c>
      <c r="O91" s="114">
        <v>44197</v>
      </c>
      <c r="P91" s="114">
        <v>44348</v>
      </c>
      <c r="Q91" s="113" t="s">
        <v>794</v>
      </c>
      <c r="R91" s="120"/>
      <c r="S91" s="120"/>
    </row>
    <row r="92" spans="2:19" ht="126.75" customHeight="1" x14ac:dyDescent="0.2">
      <c r="B92" s="121">
        <v>78</v>
      </c>
      <c r="C92" s="117" t="s">
        <v>795</v>
      </c>
      <c r="D92" s="118" t="s">
        <v>751</v>
      </c>
      <c r="E92" s="118" t="s">
        <v>775</v>
      </c>
      <c r="F92" s="118" t="s">
        <v>796</v>
      </c>
      <c r="G92" s="117">
        <v>3</v>
      </c>
      <c r="H92" s="119">
        <v>3</v>
      </c>
      <c r="I92" s="111" t="s">
        <v>26</v>
      </c>
      <c r="J92" s="90">
        <v>78</v>
      </c>
      <c r="K92" s="122">
        <v>1</v>
      </c>
      <c r="L92" s="390"/>
      <c r="M92" s="113" t="s">
        <v>797</v>
      </c>
      <c r="N92" s="120" t="s">
        <v>798</v>
      </c>
      <c r="O92" s="114">
        <v>44197</v>
      </c>
      <c r="P92" s="114">
        <v>44348</v>
      </c>
      <c r="Q92" s="113" t="s">
        <v>794</v>
      </c>
      <c r="R92" s="120"/>
      <c r="S92" s="120"/>
    </row>
    <row r="93" spans="2:19" ht="125.25" customHeight="1" x14ac:dyDescent="0.2">
      <c r="B93" s="116">
        <v>79</v>
      </c>
      <c r="C93" s="117" t="s">
        <v>799</v>
      </c>
      <c r="D93" s="118" t="s">
        <v>751</v>
      </c>
      <c r="E93" s="118" t="s">
        <v>775</v>
      </c>
      <c r="F93" s="118" t="s">
        <v>800</v>
      </c>
      <c r="G93" s="117">
        <v>3</v>
      </c>
      <c r="H93" s="119">
        <v>3</v>
      </c>
      <c r="I93" s="111" t="s">
        <v>26</v>
      </c>
      <c r="J93" s="90">
        <v>79</v>
      </c>
      <c r="K93" s="122">
        <v>1</v>
      </c>
      <c r="L93" s="390"/>
      <c r="M93" s="113" t="s">
        <v>801</v>
      </c>
      <c r="N93" s="113" t="s">
        <v>802</v>
      </c>
      <c r="O93" s="114">
        <v>44197</v>
      </c>
      <c r="P93" s="114">
        <v>44348</v>
      </c>
      <c r="Q93" s="113" t="s">
        <v>715</v>
      </c>
      <c r="R93" s="120"/>
      <c r="S93" s="120"/>
    </row>
    <row r="94" spans="2:19" ht="111" customHeight="1" x14ac:dyDescent="0.2">
      <c r="B94" s="116">
        <v>80</v>
      </c>
      <c r="C94" s="117" t="s">
        <v>803</v>
      </c>
      <c r="D94" s="118" t="s">
        <v>751</v>
      </c>
      <c r="E94" s="118" t="s">
        <v>775</v>
      </c>
      <c r="F94" s="118" t="s">
        <v>804</v>
      </c>
      <c r="G94" s="117">
        <v>3</v>
      </c>
      <c r="H94" s="119">
        <v>3</v>
      </c>
      <c r="I94" s="111" t="s">
        <v>26</v>
      </c>
      <c r="J94" s="90">
        <v>80</v>
      </c>
      <c r="K94" s="122">
        <v>1</v>
      </c>
      <c r="L94" s="390"/>
      <c r="M94" s="113" t="s">
        <v>805</v>
      </c>
      <c r="N94" s="113" t="s">
        <v>806</v>
      </c>
      <c r="O94" s="114">
        <v>44197</v>
      </c>
      <c r="P94" s="114">
        <v>44348</v>
      </c>
      <c r="Q94" s="113" t="s">
        <v>540</v>
      </c>
      <c r="R94" s="120"/>
      <c r="S94" s="120"/>
    </row>
    <row r="95" spans="2:19" ht="120.75" customHeight="1" x14ac:dyDescent="0.2">
      <c r="B95" s="116">
        <v>81</v>
      </c>
      <c r="C95" s="117" t="s">
        <v>807</v>
      </c>
      <c r="D95" s="118" t="s">
        <v>751</v>
      </c>
      <c r="E95" s="118" t="s">
        <v>775</v>
      </c>
      <c r="F95" s="118" t="s">
        <v>808</v>
      </c>
      <c r="G95" s="117">
        <v>3</v>
      </c>
      <c r="H95" s="119">
        <v>3</v>
      </c>
      <c r="I95" s="111" t="s">
        <v>26</v>
      </c>
      <c r="J95" s="90">
        <v>81</v>
      </c>
      <c r="K95" s="122">
        <v>1</v>
      </c>
      <c r="L95" s="390"/>
      <c r="M95" s="113" t="s">
        <v>809</v>
      </c>
      <c r="N95" s="113" t="s">
        <v>810</v>
      </c>
      <c r="O95" s="114">
        <v>44197</v>
      </c>
      <c r="P95" s="114">
        <v>44348</v>
      </c>
      <c r="Q95" s="113" t="s">
        <v>540</v>
      </c>
      <c r="R95" s="120"/>
      <c r="S95" s="120"/>
    </row>
    <row r="96" spans="2:19" ht="12.95" customHeight="1" x14ac:dyDescent="0.2"/>
    <row r="97" ht="12.95" customHeight="1" x14ac:dyDescent="0.2"/>
    <row r="98" ht="12.95" customHeight="1" x14ac:dyDescent="0.2"/>
    <row r="99" ht="12.95" customHeight="1" x14ac:dyDescent="0.2"/>
    <row r="100" ht="12.95" customHeight="1" x14ac:dyDescent="0.2"/>
    <row r="101" ht="12.95" customHeight="1" x14ac:dyDescent="0.2"/>
    <row r="102" ht="12.95" customHeight="1" x14ac:dyDescent="0.2"/>
    <row r="103" ht="12.95" customHeight="1" x14ac:dyDescent="0.2"/>
    <row r="104" ht="12.95" customHeight="1" x14ac:dyDescent="0.2"/>
    <row r="105" ht="12.95" customHeight="1" x14ac:dyDescent="0.2"/>
    <row r="106" ht="12.95" customHeight="1" x14ac:dyDescent="0.2"/>
    <row r="107" ht="12.95" customHeight="1" x14ac:dyDescent="0.2"/>
  </sheetData>
  <mergeCells count="31">
    <mergeCell ref="L39:L55"/>
    <mergeCell ref="L56:L67"/>
    <mergeCell ref="L68:L81"/>
    <mergeCell ref="L82:L95"/>
    <mergeCell ref="K13:K14"/>
    <mergeCell ref="L13:L14"/>
    <mergeCell ref="M13:M14"/>
    <mergeCell ref="N13:S13"/>
    <mergeCell ref="L15:L38"/>
    <mergeCell ref="B10:C10"/>
    <mergeCell ref="D10:E10"/>
    <mergeCell ref="F10:G10"/>
    <mergeCell ref="B11:I11"/>
    <mergeCell ref="B13:B14"/>
    <mergeCell ref="C13:F13"/>
    <mergeCell ref="G13:G14"/>
    <mergeCell ref="H13:H14"/>
    <mergeCell ref="I13:I14"/>
    <mergeCell ref="B8:C8"/>
    <mergeCell ref="D8:E8"/>
    <mergeCell ref="F8:G8"/>
    <mergeCell ref="B9:C9"/>
    <mergeCell ref="D9:E9"/>
    <mergeCell ref="F9:G9"/>
    <mergeCell ref="B4:L4"/>
    <mergeCell ref="B6:C6"/>
    <mergeCell ref="D6:E6"/>
    <mergeCell ref="F6:G6"/>
    <mergeCell ref="B7:C7"/>
    <mergeCell ref="D7:E7"/>
    <mergeCell ref="F7:G7"/>
  </mergeCells>
  <conditionalFormatting sqref="C15">
    <cfRule type="cellIs" dxfId="41" priority="2" operator="equal">
      <formula>$I$15</formula>
    </cfRule>
    <cfRule type="cellIs" dxfId="40" priority="3" operator="equal">
      <formula>$I$15</formula>
    </cfRule>
  </conditionalFormatting>
  <conditionalFormatting sqref="K15:K92">
    <cfRule type="cellIs" dxfId="39" priority="4" operator="equal">
      <formula>$I$7</formula>
    </cfRule>
    <cfRule type="cellIs" dxfId="38" priority="5" operator="equal">
      <formula>$I$8</formula>
    </cfRule>
    <cfRule type="cellIs" dxfId="37" priority="6" operator="equal">
      <formula>$I$9</formula>
    </cfRule>
    <cfRule type="cellIs" dxfId="36" priority="7" operator="between">
      <formula>0</formula>
      <formula>$I$10</formula>
    </cfRule>
  </conditionalFormatting>
  <conditionalFormatting sqref="L15 L39 L56 L68 L82">
    <cfRule type="cellIs" dxfId="35" priority="8" operator="between">
      <formula>0.76</formula>
      <formula>1</formula>
    </cfRule>
    <cfRule type="cellIs" dxfId="34" priority="9" operator="between">
      <formula>0.51</formula>
      <formula>0.75</formula>
    </cfRule>
    <cfRule type="cellIs" dxfId="33" priority="10" operator="between">
      <formula>0.26</formula>
      <formula>0.5</formula>
    </cfRule>
    <cfRule type="cellIs" dxfId="32" priority="11" operator="between">
      <formula>0</formula>
      <formula>0.25</formula>
    </cfRule>
  </conditionalFormatting>
  <conditionalFormatting sqref="K93:K95">
    <cfRule type="cellIs" dxfId="31" priority="12" operator="equal">
      <formula>$I$7</formula>
    </cfRule>
    <cfRule type="cellIs" dxfId="30" priority="13" operator="equal">
      <formula>$I$8</formula>
    </cfRule>
    <cfRule type="cellIs" dxfId="29" priority="14" operator="equal">
      <formula>$I$9</formula>
    </cfRule>
    <cfRule type="cellIs" dxfId="28" priority="15" operator="between">
      <formula>0</formula>
      <formula>$I$10</formula>
    </cfRule>
  </conditionalFormatting>
  <dataValidations count="1">
    <dataValidation allowBlank="1" showInputMessage="1" showErrorMessage="1" error="Por favor seleccione el id de requerimiento de la lista desplegable." sqref="C15:C95">
      <formula1>0</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J37"/>
  <sheetViews>
    <sheetView tabSelected="1" topLeftCell="E2" zoomScale="60" zoomScaleNormal="60" workbookViewId="0">
      <selection activeCell="E19" sqref="E19"/>
    </sheetView>
  </sheetViews>
  <sheetFormatPr baseColWidth="10" defaultColWidth="11.42578125" defaultRowHeight="12.75" x14ac:dyDescent="0.2"/>
  <cols>
    <col min="1" max="1" width="3.140625" style="123" customWidth="1"/>
    <col min="2" max="2" width="3.42578125" style="123" customWidth="1"/>
    <col min="3" max="3" width="35.5703125" style="123" customWidth="1"/>
    <col min="4" max="4" width="2.5703125" style="123" customWidth="1"/>
    <col min="5" max="5" width="38.7109375" style="123" customWidth="1"/>
    <col min="6" max="6" width="10.85546875" style="123" customWidth="1"/>
    <col min="7" max="7" width="23.42578125" style="123" customWidth="1"/>
    <col min="8" max="8" width="7.5703125" style="123" customWidth="1"/>
    <col min="9" max="9" width="68.140625" style="123" customWidth="1"/>
    <col min="10" max="10" width="5.85546875" style="123" customWidth="1"/>
    <col min="11" max="11" width="28.140625" style="123" customWidth="1"/>
    <col min="12" max="12" width="4.28515625" style="123" customWidth="1"/>
    <col min="13" max="13" width="78.7109375" style="123" customWidth="1"/>
    <col min="14" max="14" width="5.85546875" style="123" customWidth="1"/>
    <col min="15" max="15" width="24.85546875" style="123" customWidth="1"/>
    <col min="16" max="16" width="7" style="123" customWidth="1"/>
    <col min="17" max="1024" width="11.42578125" style="123"/>
  </cols>
  <sheetData>
    <row r="2" spans="2:16" ht="18" customHeight="1" x14ac:dyDescent="0.2">
      <c r="B2" s="124"/>
      <c r="C2" s="125"/>
      <c r="D2" s="125"/>
      <c r="E2" s="125"/>
      <c r="F2" s="125"/>
      <c r="G2" s="125"/>
      <c r="H2" s="125"/>
      <c r="I2" s="125"/>
      <c r="J2" s="125"/>
      <c r="K2" s="125"/>
      <c r="L2" s="125"/>
      <c r="M2" s="125"/>
      <c r="N2" s="125"/>
      <c r="O2" s="125"/>
      <c r="P2" s="126"/>
    </row>
    <row r="3" spans="2:16" ht="18" customHeight="1" x14ac:dyDescent="0.3">
      <c r="B3" s="127"/>
      <c r="C3" s="128"/>
      <c r="D3" s="128"/>
      <c r="E3" s="391" t="s">
        <v>811</v>
      </c>
      <c r="F3" s="392" t="s">
        <v>812</v>
      </c>
      <c r="G3" s="392"/>
      <c r="H3" s="392"/>
      <c r="I3" s="392"/>
      <c r="J3" s="392"/>
      <c r="K3" s="392"/>
      <c r="L3" s="392"/>
      <c r="M3" s="392"/>
      <c r="N3" s="62"/>
      <c r="O3" s="62"/>
      <c r="P3" s="129"/>
    </row>
    <row r="4" spans="2:16" ht="18" customHeight="1" x14ac:dyDescent="0.3">
      <c r="B4" s="127"/>
      <c r="C4" s="128"/>
      <c r="D4" s="128"/>
      <c r="E4" s="391"/>
      <c r="F4" s="392"/>
      <c r="G4" s="392"/>
      <c r="H4" s="392"/>
      <c r="I4" s="392"/>
      <c r="J4" s="392"/>
      <c r="K4" s="392"/>
      <c r="L4" s="392"/>
      <c r="M4" s="392"/>
      <c r="N4" s="62"/>
      <c r="O4" s="62"/>
      <c r="P4" s="129"/>
    </row>
    <row r="5" spans="2:16" ht="41.25" customHeight="1" x14ac:dyDescent="0.35">
      <c r="B5" s="127"/>
      <c r="C5" s="128"/>
      <c r="D5" s="128"/>
      <c r="E5" s="130" t="s">
        <v>813</v>
      </c>
      <c r="F5" s="393" t="s">
        <v>814</v>
      </c>
      <c r="G5" s="393"/>
      <c r="H5" s="393"/>
      <c r="I5" s="393"/>
      <c r="J5" s="393"/>
      <c r="K5" s="393"/>
      <c r="L5" s="393"/>
      <c r="M5" s="393"/>
      <c r="N5" s="64"/>
      <c r="O5" s="64"/>
      <c r="P5" s="129"/>
    </row>
    <row r="6" spans="2:16" ht="18" customHeight="1" x14ac:dyDescent="0.3">
      <c r="B6" s="127"/>
      <c r="C6" s="128"/>
      <c r="D6" s="128"/>
      <c r="E6" s="131"/>
      <c r="F6" s="64"/>
      <c r="G6" s="64"/>
      <c r="H6" s="64"/>
      <c r="I6" s="64"/>
      <c r="J6" s="64"/>
      <c r="K6" s="64"/>
      <c r="L6" s="64"/>
      <c r="M6" s="128"/>
      <c r="N6" s="128"/>
      <c r="O6" s="128"/>
      <c r="P6" s="129"/>
    </row>
    <row r="7" spans="2:16" ht="93" customHeight="1" x14ac:dyDescent="0.2">
      <c r="B7" s="127"/>
      <c r="C7" s="128"/>
      <c r="D7" s="128"/>
      <c r="E7" s="128"/>
      <c r="F7" s="128"/>
      <c r="G7" s="128"/>
      <c r="H7" s="128"/>
      <c r="I7" s="394" t="s">
        <v>815</v>
      </c>
      <c r="J7" s="394"/>
      <c r="K7" s="394"/>
      <c r="L7" s="128"/>
      <c r="M7" s="132">
        <f>+AVERAGE(G25,G27,G29,G31,G33)</f>
        <v>0.83816526610644249</v>
      </c>
      <c r="N7" s="133"/>
      <c r="O7" s="133"/>
      <c r="P7" s="129"/>
    </row>
    <row r="8" spans="2:16" ht="18" customHeight="1" x14ac:dyDescent="0.25">
      <c r="B8" s="127"/>
      <c r="C8" s="128"/>
      <c r="D8" s="128"/>
      <c r="E8" s="128"/>
      <c r="F8" s="128"/>
      <c r="G8" s="128"/>
      <c r="H8" s="128"/>
      <c r="I8" s="128"/>
      <c r="J8" s="128"/>
      <c r="K8" s="128"/>
      <c r="L8" s="128"/>
      <c r="M8" s="134"/>
      <c r="N8" s="134"/>
      <c r="O8" s="134"/>
      <c r="P8" s="129"/>
    </row>
    <row r="9" spans="2:16" ht="18" customHeight="1" x14ac:dyDescent="0.2">
      <c r="B9" s="127"/>
      <c r="C9" s="128"/>
      <c r="D9" s="128"/>
      <c r="E9" s="128"/>
      <c r="F9" s="128"/>
      <c r="G9" s="128"/>
      <c r="H9" s="128"/>
      <c r="I9" s="128"/>
      <c r="J9" s="128"/>
      <c r="K9" s="128"/>
      <c r="L9" s="128"/>
      <c r="M9" s="128"/>
      <c r="N9" s="128"/>
      <c r="O9" s="128"/>
      <c r="P9" s="129"/>
    </row>
    <row r="10" spans="2:16" x14ac:dyDescent="0.2">
      <c r="B10" s="127"/>
      <c r="C10" s="128"/>
      <c r="D10" s="128"/>
      <c r="E10" s="128"/>
      <c r="F10" s="128"/>
      <c r="G10" s="128"/>
      <c r="H10" s="128"/>
      <c r="I10" s="128"/>
      <c r="J10" s="128"/>
      <c r="K10" s="128"/>
      <c r="L10" s="128"/>
      <c r="M10" s="128"/>
      <c r="N10" s="128"/>
      <c r="O10" s="128"/>
      <c r="P10" s="129"/>
    </row>
    <row r="11" spans="2:16" x14ac:dyDescent="0.2">
      <c r="B11" s="127"/>
      <c r="C11" s="128"/>
      <c r="D11" s="128"/>
      <c r="E11" s="128"/>
      <c r="F11" s="128"/>
      <c r="G11" s="128"/>
      <c r="H11" s="128"/>
      <c r="I11" s="128"/>
      <c r="J11" s="128"/>
      <c r="K11" s="128"/>
      <c r="L11" s="128"/>
      <c r="M11" s="128"/>
      <c r="N11" s="128"/>
      <c r="O11" s="128"/>
      <c r="P11" s="129"/>
    </row>
    <row r="12" spans="2:16" x14ac:dyDescent="0.2">
      <c r="B12" s="127"/>
      <c r="C12" s="128"/>
      <c r="D12" s="128"/>
      <c r="E12" s="128"/>
      <c r="F12" s="128"/>
      <c r="G12" s="128"/>
      <c r="H12" s="128"/>
      <c r="I12" s="128"/>
      <c r="J12" s="128"/>
      <c r="K12" s="128"/>
      <c r="L12" s="128"/>
      <c r="M12" s="128"/>
      <c r="N12" s="128"/>
      <c r="O12" s="128"/>
      <c r="P12" s="129"/>
    </row>
    <row r="13" spans="2:16" x14ac:dyDescent="0.2">
      <c r="B13" s="127"/>
      <c r="C13" s="128"/>
      <c r="D13" s="128"/>
      <c r="E13" s="128"/>
      <c r="F13" s="128"/>
      <c r="G13" s="128"/>
      <c r="H13" s="128"/>
      <c r="I13" s="128"/>
      <c r="J13" s="128"/>
      <c r="K13" s="128"/>
      <c r="L13" s="128"/>
      <c r="M13" s="128"/>
      <c r="N13" s="128"/>
      <c r="O13" s="128"/>
      <c r="P13" s="129"/>
    </row>
    <row r="14" spans="2:16" x14ac:dyDescent="0.2">
      <c r="B14" s="127"/>
      <c r="C14" s="128"/>
      <c r="D14" s="128"/>
      <c r="E14" s="128"/>
      <c r="F14" s="128"/>
      <c r="G14" s="128"/>
      <c r="H14" s="128"/>
      <c r="I14" s="128"/>
      <c r="J14" s="128"/>
      <c r="K14" s="128"/>
      <c r="L14" s="128"/>
      <c r="M14" s="128"/>
      <c r="N14" s="128"/>
      <c r="O14" s="128"/>
      <c r="P14" s="129"/>
    </row>
    <row r="15" spans="2:16" x14ac:dyDescent="0.2">
      <c r="B15" s="127"/>
      <c r="C15" s="128"/>
      <c r="D15" s="128"/>
      <c r="E15" s="128"/>
      <c r="F15" s="128"/>
      <c r="G15" s="128"/>
      <c r="H15" s="128"/>
      <c r="I15" s="128"/>
      <c r="J15" s="128"/>
      <c r="K15" s="128"/>
      <c r="L15" s="128"/>
      <c r="M15" s="128"/>
      <c r="N15" s="128"/>
      <c r="O15" s="128"/>
      <c r="P15" s="129"/>
    </row>
    <row r="16" spans="2:16" x14ac:dyDescent="0.2">
      <c r="B16" s="127"/>
      <c r="C16" s="128"/>
      <c r="D16" s="128"/>
      <c r="E16" s="128"/>
      <c r="F16" s="128"/>
      <c r="G16" s="128"/>
      <c r="H16" s="128"/>
      <c r="I16" s="128"/>
      <c r="J16" s="128"/>
      <c r="K16" s="128"/>
      <c r="L16" s="128"/>
      <c r="M16" s="128"/>
      <c r="N16" s="128"/>
      <c r="O16" s="128"/>
      <c r="P16" s="129"/>
    </row>
    <row r="17" spans="2:22" ht="23.25" x14ac:dyDescent="0.2">
      <c r="B17" s="127"/>
      <c r="C17" s="395" t="s">
        <v>816</v>
      </c>
      <c r="D17" s="395"/>
      <c r="E17" s="395"/>
      <c r="F17" s="395"/>
      <c r="G17" s="395"/>
      <c r="H17" s="395"/>
      <c r="I17" s="395"/>
      <c r="J17" s="395"/>
      <c r="K17" s="395"/>
      <c r="L17" s="395"/>
      <c r="M17" s="395"/>
      <c r="N17" s="135"/>
      <c r="O17" s="135"/>
      <c r="P17" s="129"/>
    </row>
    <row r="18" spans="2:22" ht="15.75" customHeight="1" x14ac:dyDescent="0.2">
      <c r="B18" s="127"/>
      <c r="C18" s="136"/>
      <c r="D18" s="136"/>
      <c r="E18" s="136"/>
      <c r="F18" s="136"/>
      <c r="G18" s="136"/>
      <c r="H18" s="136"/>
      <c r="I18" s="136"/>
      <c r="J18" s="136"/>
      <c r="K18" s="136"/>
      <c r="L18" s="136"/>
      <c r="M18" s="136"/>
      <c r="N18" s="137"/>
      <c r="O18" s="137"/>
      <c r="P18" s="129"/>
    </row>
    <row r="19" spans="2:22" ht="313.5" customHeight="1" x14ac:dyDescent="0.2">
      <c r="B19" s="127"/>
      <c r="C19" s="396" t="s">
        <v>817</v>
      </c>
      <c r="D19" s="396"/>
      <c r="E19" s="138" t="s">
        <v>818</v>
      </c>
      <c r="F19" s="397" t="s">
        <v>819</v>
      </c>
      <c r="G19" s="397"/>
      <c r="H19" s="397"/>
      <c r="I19" s="397"/>
      <c r="J19" s="397"/>
      <c r="K19" s="397"/>
      <c r="L19" s="397"/>
      <c r="M19" s="397"/>
      <c r="N19" s="139"/>
      <c r="O19" s="139"/>
      <c r="P19" s="129"/>
    </row>
    <row r="20" spans="2:22" ht="402" customHeight="1" x14ac:dyDescent="0.2">
      <c r="B20" s="127"/>
      <c r="C20" s="396" t="s">
        <v>820</v>
      </c>
      <c r="D20" s="396"/>
      <c r="E20" s="138" t="s">
        <v>821</v>
      </c>
      <c r="F20" s="397" t="s">
        <v>822</v>
      </c>
      <c r="G20" s="397"/>
      <c r="H20" s="397"/>
      <c r="I20" s="397"/>
      <c r="J20" s="397"/>
      <c r="K20" s="397"/>
      <c r="L20" s="397"/>
      <c r="M20" s="397"/>
      <c r="N20" s="139"/>
      <c r="O20" s="139"/>
      <c r="P20" s="129"/>
    </row>
    <row r="21" spans="2:22" ht="143.25" customHeight="1" x14ac:dyDescent="0.2">
      <c r="B21" s="127"/>
      <c r="C21" s="398" t="s">
        <v>823</v>
      </c>
      <c r="D21" s="398"/>
      <c r="E21" s="138" t="s">
        <v>821</v>
      </c>
      <c r="F21" s="397" t="s">
        <v>824</v>
      </c>
      <c r="G21" s="397"/>
      <c r="H21" s="397"/>
      <c r="I21" s="397"/>
      <c r="J21" s="397"/>
      <c r="K21" s="397"/>
      <c r="L21" s="397"/>
      <c r="M21" s="397"/>
      <c r="N21" s="139"/>
      <c r="O21" s="139"/>
      <c r="P21" s="129"/>
    </row>
    <row r="22" spans="2:22" ht="66" customHeight="1" x14ac:dyDescent="0.2">
      <c r="B22" s="127"/>
      <c r="C22" s="128"/>
      <c r="D22" s="128"/>
      <c r="E22" s="128"/>
      <c r="F22" s="128"/>
      <c r="G22" s="140"/>
      <c r="H22" s="128"/>
      <c r="I22" s="128"/>
      <c r="J22" s="128"/>
      <c r="K22" s="128"/>
      <c r="L22" s="128"/>
      <c r="M22" s="128"/>
      <c r="N22" s="128"/>
      <c r="O22" s="128"/>
      <c r="P22" s="129"/>
    </row>
    <row r="23" spans="2:22" ht="102.75" customHeight="1" x14ac:dyDescent="0.2">
      <c r="B23" s="127"/>
      <c r="C23" s="141" t="s">
        <v>50</v>
      </c>
      <c r="D23" s="142"/>
      <c r="E23" s="143" t="s">
        <v>825</v>
      </c>
      <c r="F23" s="142"/>
      <c r="G23" s="143" t="s">
        <v>826</v>
      </c>
      <c r="H23" s="142"/>
      <c r="I23" s="144" t="s">
        <v>827</v>
      </c>
      <c r="J23" s="145"/>
      <c r="K23" s="146" t="s">
        <v>828</v>
      </c>
      <c r="L23" s="145"/>
      <c r="M23" s="147" t="s">
        <v>829</v>
      </c>
      <c r="N23" s="145"/>
      <c r="O23" s="148" t="s">
        <v>830</v>
      </c>
      <c r="P23" s="129"/>
      <c r="Q23" s="149"/>
    </row>
    <row r="24" spans="2:22" ht="6.75" customHeight="1" x14ac:dyDescent="0.35">
      <c r="B24" s="127"/>
      <c r="C24" s="150"/>
      <c r="D24" s="151"/>
      <c r="E24" s="151"/>
      <c r="F24" s="151"/>
      <c r="G24" s="151"/>
      <c r="H24" s="151"/>
      <c r="I24" s="152"/>
      <c r="J24" s="151"/>
      <c r="K24" s="152"/>
      <c r="L24" s="151"/>
      <c r="M24" s="151"/>
      <c r="N24" s="151"/>
      <c r="O24" s="151"/>
      <c r="P24" s="129"/>
    </row>
    <row r="25" spans="2:22" ht="179.25" customHeight="1" x14ac:dyDescent="0.2">
      <c r="B25" s="127"/>
      <c r="C25" s="153" t="s">
        <v>44</v>
      </c>
      <c r="D25" s="154"/>
      <c r="E25" s="155" t="str">
        <f>+IF(Hoja1!$N$2&gt;=0.5,"Si","No")</f>
        <v>Si</v>
      </c>
      <c r="F25" s="156"/>
      <c r="G25" s="157">
        <f>+Hoja1!N2</f>
        <v>0.79166666666666663</v>
      </c>
      <c r="H25" s="156"/>
      <c r="I25" s="158" t="s">
        <v>831</v>
      </c>
      <c r="J25" s="159"/>
      <c r="K25" s="160">
        <v>0.79</v>
      </c>
      <c r="L25" s="161"/>
      <c r="M25" s="158" t="s">
        <v>832</v>
      </c>
      <c r="N25" s="162"/>
      <c r="O25" s="163">
        <f>G25-K25</f>
        <v>1.6666666666665941E-3</v>
      </c>
      <c r="P25" s="164"/>
      <c r="Q25" s="165"/>
      <c r="R25" s="165"/>
      <c r="S25" s="165"/>
      <c r="T25" s="165"/>
      <c r="U25" s="165"/>
      <c r="V25" s="165"/>
    </row>
    <row r="26" spans="2:22" ht="6.75" customHeight="1" x14ac:dyDescent="0.35">
      <c r="B26" s="127"/>
      <c r="C26" s="150"/>
      <c r="D26" s="166"/>
      <c r="E26" s="167"/>
      <c r="F26" s="151"/>
      <c r="G26" s="168"/>
      <c r="H26" s="151"/>
      <c r="I26" s="169"/>
      <c r="J26" s="151"/>
      <c r="K26" s="152"/>
      <c r="L26" s="151"/>
      <c r="M26" s="170"/>
      <c r="N26" s="170"/>
      <c r="O26" s="171"/>
      <c r="P26" s="129"/>
    </row>
    <row r="27" spans="2:22" ht="128.25" customHeight="1" x14ac:dyDescent="0.2">
      <c r="B27" s="127"/>
      <c r="C27" s="172" t="s">
        <v>588</v>
      </c>
      <c r="D27" s="154"/>
      <c r="E27" s="155" t="str">
        <f>+IF(Hoja1!$N$26&gt;=0.5,"Si","No")</f>
        <v>Si</v>
      </c>
      <c r="F27" s="151"/>
      <c r="G27" s="157">
        <f>+Hoja1!N26</f>
        <v>0.97058823529411764</v>
      </c>
      <c r="H27" s="151"/>
      <c r="I27" s="158" t="s">
        <v>833</v>
      </c>
      <c r="J27" s="151"/>
      <c r="K27" s="160">
        <v>0.97</v>
      </c>
      <c r="L27" s="173"/>
      <c r="M27" s="158" t="s">
        <v>832</v>
      </c>
      <c r="N27" s="162"/>
      <c r="O27" s="163">
        <f>G27-K27</f>
        <v>5.8823529411766717E-4</v>
      </c>
      <c r="P27" s="129"/>
    </row>
    <row r="28" spans="2:22" ht="6.75" customHeight="1" x14ac:dyDescent="0.35">
      <c r="B28" s="127"/>
      <c r="C28" s="150"/>
      <c r="D28" s="166"/>
      <c r="E28" s="167"/>
      <c r="F28" s="151"/>
      <c r="G28" s="168"/>
      <c r="H28" s="151"/>
      <c r="I28" s="169"/>
      <c r="J28" s="151"/>
      <c r="K28" s="152"/>
      <c r="L28" s="151"/>
      <c r="M28" s="170"/>
      <c r="N28" s="170"/>
      <c r="O28" s="171"/>
      <c r="P28" s="129"/>
    </row>
    <row r="29" spans="2:22" ht="211.5" customHeight="1" x14ac:dyDescent="0.2">
      <c r="B29" s="127"/>
      <c r="C29" s="174" t="s">
        <v>647</v>
      </c>
      <c r="D29" s="154"/>
      <c r="E29" s="155" t="str">
        <f>+IF(Hoja1!$N$43&gt;=0.5,"Si","No")</f>
        <v>Si</v>
      </c>
      <c r="F29" s="151"/>
      <c r="G29" s="157">
        <f>+Hoja1!N43</f>
        <v>0.75</v>
      </c>
      <c r="H29" s="151"/>
      <c r="I29" s="158" t="s">
        <v>831</v>
      </c>
      <c r="J29" s="151"/>
      <c r="K29" s="160">
        <v>0.75</v>
      </c>
      <c r="L29" s="173"/>
      <c r="M29" s="158" t="s">
        <v>832</v>
      </c>
      <c r="N29" s="162"/>
      <c r="O29" s="163">
        <f>G29-K29</f>
        <v>0</v>
      </c>
      <c r="P29" s="129"/>
    </row>
    <row r="30" spans="2:22" ht="6.75" customHeight="1" x14ac:dyDescent="0.35">
      <c r="B30" s="127"/>
      <c r="C30" s="150"/>
      <c r="D30" s="166"/>
      <c r="E30" s="167"/>
      <c r="F30" s="151"/>
      <c r="G30" s="168"/>
      <c r="H30" s="151"/>
      <c r="I30" s="169"/>
      <c r="J30" s="151"/>
      <c r="K30" s="152"/>
      <c r="L30" s="151"/>
      <c r="M30" s="170"/>
      <c r="N30" s="170"/>
      <c r="O30" s="171"/>
      <c r="P30" s="129"/>
    </row>
    <row r="31" spans="2:22" ht="252" customHeight="1" x14ac:dyDescent="0.2">
      <c r="B31" s="127"/>
      <c r="C31" s="175" t="s">
        <v>834</v>
      </c>
      <c r="D31" s="154"/>
      <c r="E31" s="155" t="str">
        <f>+IF(Hoja1!$N$55&gt;=0.5,"Si","No")</f>
        <v>Si</v>
      </c>
      <c r="F31" s="151"/>
      <c r="G31" s="157">
        <f>+Hoja1!N55</f>
        <v>0.8214285714285714</v>
      </c>
      <c r="H31" s="151"/>
      <c r="I31" s="158" t="s">
        <v>835</v>
      </c>
      <c r="J31" s="151"/>
      <c r="K31" s="160">
        <v>0.82</v>
      </c>
      <c r="L31" s="173"/>
      <c r="M31" s="158" t="s">
        <v>832</v>
      </c>
      <c r="N31" s="162"/>
      <c r="O31" s="163">
        <f>G31-K31</f>
        <v>1.4285714285714457E-3</v>
      </c>
      <c r="P31" s="129"/>
    </row>
    <row r="32" spans="2:22" ht="6.75" customHeight="1" x14ac:dyDescent="0.35">
      <c r="B32" s="127"/>
      <c r="C32" s="150"/>
      <c r="D32" s="166"/>
      <c r="E32" s="167"/>
      <c r="F32" s="151"/>
      <c r="G32" s="168"/>
      <c r="H32" s="151"/>
      <c r="I32" s="169"/>
      <c r="J32" s="151"/>
      <c r="K32" s="152"/>
      <c r="L32" s="151"/>
      <c r="M32" s="170"/>
      <c r="N32" s="170"/>
      <c r="O32" s="171"/>
      <c r="P32" s="129"/>
    </row>
    <row r="33" spans="2:16" ht="189.75" customHeight="1" x14ac:dyDescent="0.2">
      <c r="B33" s="127"/>
      <c r="C33" s="176" t="s">
        <v>836</v>
      </c>
      <c r="D33" s="154"/>
      <c r="E33" s="155" t="str">
        <f>+IF(Hoja1!$N$69&gt;=0.5,"Si","No")</f>
        <v>Si</v>
      </c>
      <c r="F33" s="151"/>
      <c r="G33" s="157">
        <f>+Hoja1!N69</f>
        <v>0.8571428571428571</v>
      </c>
      <c r="H33" s="151"/>
      <c r="I33" s="158" t="s">
        <v>837</v>
      </c>
      <c r="J33" s="151"/>
      <c r="K33" s="160">
        <v>0.86</v>
      </c>
      <c r="L33" s="173"/>
      <c r="M33" s="158" t="s">
        <v>832</v>
      </c>
      <c r="N33" s="162"/>
      <c r="O33" s="163">
        <f>G33-K33</f>
        <v>-2.8571428571428914E-3</v>
      </c>
      <c r="P33" s="129"/>
    </row>
    <row r="34" spans="2:16" ht="15.75" x14ac:dyDescent="0.2">
      <c r="B34" s="127"/>
      <c r="C34" s="177"/>
      <c r="D34" s="177"/>
      <c r="E34" s="137"/>
      <c r="F34" s="128"/>
      <c r="G34" s="128"/>
      <c r="H34" s="128"/>
      <c r="I34" s="128"/>
      <c r="J34" s="128"/>
      <c r="K34" s="128"/>
      <c r="L34" s="128"/>
      <c r="M34" s="178"/>
      <c r="N34" s="178"/>
      <c r="O34" s="178"/>
      <c r="P34" s="129"/>
    </row>
    <row r="35" spans="2:16" ht="15.75" x14ac:dyDescent="0.2">
      <c r="B35" s="127"/>
      <c r="C35" s="179"/>
      <c r="D35" s="177"/>
      <c r="E35" s="137"/>
      <c r="F35" s="128"/>
      <c r="G35" s="128"/>
      <c r="H35" s="128"/>
      <c r="I35" s="128"/>
      <c r="J35" s="128"/>
      <c r="K35" s="128"/>
      <c r="L35" s="128"/>
      <c r="M35" s="178"/>
      <c r="N35" s="178"/>
      <c r="O35" s="178"/>
      <c r="P35" s="129"/>
    </row>
    <row r="36" spans="2:16" x14ac:dyDescent="0.2">
      <c r="B36" s="127"/>
      <c r="C36" s="180"/>
      <c r="D36" s="128"/>
      <c r="E36" s="128"/>
      <c r="F36" s="128"/>
      <c r="G36" s="128"/>
      <c r="H36" s="128"/>
      <c r="I36" s="128"/>
      <c r="J36" s="128"/>
      <c r="K36" s="128"/>
      <c r="L36" s="128"/>
      <c r="M36" s="128"/>
      <c r="N36" s="128"/>
      <c r="O36" s="128"/>
      <c r="P36" s="129"/>
    </row>
    <row r="37" spans="2:16" x14ac:dyDescent="0.2">
      <c r="B37" s="181"/>
      <c r="C37" s="182"/>
      <c r="D37" s="182"/>
      <c r="E37" s="182"/>
      <c r="F37" s="182"/>
      <c r="G37" s="182"/>
      <c r="H37" s="182"/>
      <c r="I37" s="182"/>
      <c r="J37" s="182"/>
      <c r="K37" s="182"/>
      <c r="L37" s="182"/>
      <c r="M37" s="182"/>
      <c r="N37" s="182"/>
      <c r="O37" s="182"/>
      <c r="P37" s="183"/>
    </row>
  </sheetData>
  <sheetProtection password="D72A" sheet="1" objects="1" scenarios="1" formatCells="0" formatColumns="0" formatRows="0"/>
  <mergeCells count="11">
    <mergeCell ref="C19:D19"/>
    <mergeCell ref="F19:M19"/>
    <mergeCell ref="C20:D20"/>
    <mergeCell ref="F20:M20"/>
    <mergeCell ref="C21:D21"/>
    <mergeCell ref="F21:M21"/>
    <mergeCell ref="E3:E4"/>
    <mergeCell ref="F3:M4"/>
    <mergeCell ref="F5:M5"/>
    <mergeCell ref="I7:K7"/>
    <mergeCell ref="C17:M17"/>
  </mergeCells>
  <conditionalFormatting sqref="G25 G27 G29 G31 G33">
    <cfRule type="cellIs" dxfId="27" priority="2" operator="between">
      <formula>0.76</formula>
      <formula>1</formula>
    </cfRule>
    <cfRule type="cellIs" dxfId="26" priority="3" operator="between">
      <formula>0.51</formula>
      <formula>0.75</formula>
    </cfRule>
    <cfRule type="cellIs" dxfId="25" priority="4" operator="between">
      <formula>0.26</formula>
      <formula>0.5</formula>
    </cfRule>
  </conditionalFormatting>
  <conditionalFormatting sqref="M7">
    <cfRule type="cellIs" dxfId="24" priority="5" operator="between">
      <formula>0.76</formula>
      <formula>1</formula>
    </cfRule>
    <cfRule type="cellIs" dxfId="23" priority="6" operator="between">
      <formula>0.51</formula>
      <formula>0.75</formula>
    </cfRule>
    <cfRule type="cellIs" dxfId="22" priority="7" operator="between">
      <formula>0.26</formula>
      <formula>0.5</formula>
    </cfRule>
    <cfRule type="cellIs" dxfId="21" priority="8" operator="between">
      <formula>0</formula>
      <formula>0.25</formula>
    </cfRule>
  </conditionalFormatting>
  <conditionalFormatting sqref="K25">
    <cfRule type="cellIs" dxfId="20" priority="9" operator="between">
      <formula>0.76</formula>
      <formula>1</formula>
    </cfRule>
    <cfRule type="cellIs" dxfId="19" priority="10" operator="between">
      <formula>0.51</formula>
      <formula>0.75</formula>
    </cfRule>
    <cfRule type="cellIs" dxfId="18" priority="11" operator="between">
      <formula>0.26</formula>
      <formula>0.5</formula>
    </cfRule>
  </conditionalFormatting>
  <conditionalFormatting sqref="K27">
    <cfRule type="cellIs" dxfId="17" priority="12" operator="between">
      <formula>0.76</formula>
      <formula>1</formula>
    </cfRule>
    <cfRule type="cellIs" dxfId="16" priority="13" operator="between">
      <formula>0.51</formula>
      <formula>0.75</formula>
    </cfRule>
    <cfRule type="cellIs" dxfId="15" priority="14" operator="between">
      <formula>0.26</formula>
      <formula>0.5</formula>
    </cfRule>
  </conditionalFormatting>
  <conditionalFormatting sqref="K29">
    <cfRule type="cellIs" dxfId="14" priority="15" operator="between">
      <formula>0.76</formula>
      <formula>1</formula>
    </cfRule>
    <cfRule type="cellIs" dxfId="13" priority="16" operator="between">
      <formula>0.51</formula>
      <formula>0.75</formula>
    </cfRule>
    <cfRule type="cellIs" dxfId="12" priority="17" operator="between">
      <formula>0.26</formula>
      <formula>0.5</formula>
    </cfRule>
  </conditionalFormatting>
  <conditionalFormatting sqref="K31">
    <cfRule type="cellIs" dxfId="11" priority="18" operator="between">
      <formula>0.76</formula>
      <formula>1</formula>
    </cfRule>
    <cfRule type="cellIs" dxfId="10" priority="19" operator="between">
      <formula>0.51</formula>
      <formula>0.75</formula>
    </cfRule>
    <cfRule type="cellIs" dxfId="9" priority="20" operator="between">
      <formula>0.26</formula>
      <formula>0.5</formula>
    </cfRule>
  </conditionalFormatting>
  <conditionalFormatting sqref="K33">
    <cfRule type="cellIs" dxfId="8" priority="21" operator="between">
      <formula>0.76</formula>
      <formula>1</formula>
    </cfRule>
    <cfRule type="cellIs" dxfId="7" priority="22" operator="between">
      <formula>0.51</formula>
      <formula>0.75</formula>
    </cfRule>
    <cfRule type="cellIs" dxfId="6" priority="23" operator="between">
      <formula>0.26</formula>
      <formula>0.5</formula>
    </cfRule>
  </conditionalFormatting>
  <conditionalFormatting sqref="G25 G27 G29 G31 G33">
    <cfRule type="cellIs" dxfId="5" priority="24" operator="between">
      <formula>0</formula>
      <formula>#REF!</formula>
    </cfRule>
  </conditionalFormatting>
  <conditionalFormatting sqref="K25">
    <cfRule type="cellIs" dxfId="4" priority="25" operator="between">
      <formula>0</formula>
      <formula>#REF!</formula>
    </cfRule>
  </conditionalFormatting>
  <conditionalFormatting sqref="K27">
    <cfRule type="cellIs" dxfId="3" priority="26" operator="between">
      <formula>0</formula>
      <formula>#REF!</formula>
    </cfRule>
  </conditionalFormatting>
  <conditionalFormatting sqref="K29">
    <cfRule type="cellIs" dxfId="2" priority="27" operator="between">
      <formula>0</formula>
      <formula>#REF!</formula>
    </cfRule>
  </conditionalFormatting>
  <conditionalFormatting sqref="K31">
    <cfRule type="cellIs" dxfId="1" priority="28" operator="between">
      <formula>0</formula>
      <formula>#REF!</formula>
    </cfRule>
  </conditionalFormatting>
  <conditionalFormatting sqref="K33">
    <cfRule type="cellIs" dxfId="0" priority="29" operator="between">
      <formula>0</formula>
      <formula>#REF!</formula>
    </cfRule>
  </conditionalFormatting>
  <dataValidations count="4">
    <dataValidation allowBlank="1" showInputMessage="1" showErrorMessage="1" prompt="Celda formulada, información proveniente de la pestaña de deficiencias." sqref="E23">
      <formula1>0</formula1>
      <formula2>0</formula2>
    </dataValidation>
    <dataValidation type="list" allowBlank="1" showInputMessage="1" showErrorMessage="1" sqref="N19:O19">
      <formula1>"Si,No"</formula1>
      <formula2>0</formula2>
    </dataValidation>
    <dataValidation type="list" allowBlank="1" showInputMessage="1" showErrorMessage="1" sqref="E20:E21 N20:O20">
      <formula1>"Si,No"</formula1>
      <formula2>0</formula2>
    </dataValidation>
    <dataValidation type="list" allowBlank="1" showInputMessage="1" showErrorMessage="1" sqref="E19">
      <formula1>"Si,No,En proceso"</formula1>
      <formula2>0</formula2>
    </dataValidation>
  </dataValidations>
  <pageMargins left="0.7" right="0.7" top="0.75" bottom="0.75" header="0.51180555555555496" footer="0.51180555555555496"/>
  <pageSetup firstPageNumber="0"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Instructivo</vt:lpstr>
      <vt:lpstr>Definiciones</vt:lpstr>
      <vt:lpstr>Ambiente de Control</vt:lpstr>
      <vt:lpstr>Evaluación de riesgos</vt:lpstr>
      <vt:lpstr>Actividades de control</vt:lpstr>
      <vt:lpstr>Info y Comunicación</vt:lpstr>
      <vt:lpstr>Actividades de Monitoreo</vt:lpstr>
      <vt:lpstr>Analisisresultadosconsolidados</vt:lpstr>
      <vt:lpstr>Conclusiones</vt:lpstr>
      <vt:lpstr>Hoja1</vt:lpstr>
      <vt:lpstr>'Evaluación de riesgos'!_FilterDatabase</vt:lpstr>
    </vt:vector>
  </TitlesOfParts>
  <Company>Ernst &amp; Young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Gomez</dc:creator>
  <dc:description/>
  <cp:lastModifiedBy>Usuario</cp:lastModifiedBy>
  <cp:revision>0</cp:revision>
  <dcterms:created xsi:type="dcterms:W3CDTF">2010-10-04T16:34:45Z</dcterms:created>
  <dcterms:modified xsi:type="dcterms:W3CDTF">2022-01-13T16:50:23Z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Ernst &amp; Young</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